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<sst xmlns="http://schemas.openxmlformats.org/spreadsheetml/2006/main" count="39" uniqueCount="27">
  <si>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Цели, задачи, программы</t>
  </si>
  <si>
    <t>тыс.руб.</t>
  </si>
  <si>
    <t>удельный вес</t>
  </si>
  <si>
    <t>Приложение 3</t>
  </si>
  <si>
    <t xml:space="preserve">к Докладу о результатах и </t>
  </si>
  <si>
    <t>основных направлениях деятельности</t>
  </si>
  <si>
    <r>
      <t xml:space="preserve">СБП </t>
    </r>
    <r>
      <rPr>
        <b/>
        <u val="single"/>
        <sz val="14"/>
        <rFont val="Times New Roman"/>
        <family val="1"/>
      </rPr>
      <t>МУ "АГЕНТСТВО"</t>
    </r>
  </si>
  <si>
    <t>РАСПРЕДЕЛЕНИЕ СРЕДСТВ                                                                                                                                                          СУБЪЕКТА БЮДЖЕТНОГО ПЛАНИРОВАНИЯ                                                                                                                              ПО ЦЕЛЯМ, ЗАДАЧАМ И ПРОГРАММАМ</t>
  </si>
  <si>
    <t>Цель 1. Увеличение доходной базы местного бюджета от использования муниципального имущества</t>
  </si>
  <si>
    <t>Задача 1.1. Приватизация муниципального имущества в количестве, установленном Программой приватизации (продажи) на соответствующий год</t>
  </si>
  <si>
    <t>Не распределено по программам</t>
  </si>
  <si>
    <t>Задача 1.2. Максимизация неналоговых доходов местного бюджета, в том числе от имущества, временно неиспользуемого для выполнения полномочий муниципального образования «Колпашевский район» и земельных участков</t>
  </si>
  <si>
    <t>Цель 2. Содействие расширению экономического потенциала и повышению инвестиционной привлекательности района</t>
  </si>
  <si>
    <t>Задача 2.1. Проведение комплекса землеустроительных работ по межеванию и постановке на государственный кадастровый учет земельных участков для продажи права на заключение договора аренды для целей строительства</t>
  </si>
  <si>
    <t>Задача 2.2. Проведение работ по независимой оценке рыночной размера арендной платы за использование земельных участков для строительства</t>
  </si>
  <si>
    <t>Распределено средств по целям, - всего</t>
  </si>
  <si>
    <t>в том числе:</t>
  </si>
  <si>
    <t>распределено по задачам</t>
  </si>
  <si>
    <t>Не распределено по задачам</t>
  </si>
  <si>
    <t>распределено по программам</t>
  </si>
  <si>
    <t>Не распределено по целям, задачам и программам</t>
  </si>
  <si>
    <t>Итого: бюджет субъекта бюджетного планирования</t>
  </si>
  <si>
    <t xml:space="preserve">   2009 г.  (факт)</t>
  </si>
  <si>
    <t xml:space="preserve">   2010 г.   (план)</t>
  </si>
  <si>
    <t xml:space="preserve">  2011 г.     (план)</t>
  </si>
  <si>
    <t>2012 г.  (прогноз)</t>
  </si>
  <si>
    <t>2013 г. (прогноз)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</si>
</sst>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84" fontId="2" fillId="0" borderId="0" xfId="0" applyNumberFormat="1" applyFont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43.140625" style="1" customWidth="1"/>
    <col min="2" max="2" width="9.00390625" style="5" customWidth="1"/>
    <col min="3" max="3" width="10.57421875" style="5" customWidth="1"/>
    <col min="4" max="4" width="9.421875" style="5" customWidth="1"/>
    <col min="5" max="5" width="10.140625" style="5" customWidth="1"/>
    <col min="6" max="6" width="9.28125" style="5" customWidth="1"/>
    <col min="7" max="7" width="10.421875" style="5" customWidth="1"/>
    <col min="8" max="8" width="9.140625" style="5" customWidth="1"/>
    <col min="9" max="9" width="10.140625" style="5" customWidth="1"/>
    <col min="10" max="10" width="8.7109375" style="5" customWidth="1"/>
    <col min="11" max="11" width="10.57421875" style="5" customWidth="1"/>
  </cols>
  <sheetData>
    <row r="1" spans="10:11" ht="18.75">
      <c r="J1" s="12" t="s">
        <v>3</v>
      </c>
      <c r="K1" s="12"/>
    </row>
    <row r="2" spans="9:11" ht="18.75">
      <c r="I2" s="13" t="s">
        <v>4</v>
      </c>
      <c r="J2" s="14"/>
      <c r="K2" s="14"/>
    </row>
    <row r="3" spans="7:11" ht="19.5" customHeight="1">
      <c r="G3" s="13" t="s">
        <v>5</v>
      </c>
      <c r="H3" s="17"/>
      <c r="I3" s="17"/>
      <c r="J3" s="17"/>
      <c r="K3" s="17"/>
    </row>
    <row r="4" spans="1:11" ht="58.5" customHeight="1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5.5" customHeight="1">
      <c r="A5" s="16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7" spans="1:11" ht="15.75">
      <c r="A7" s="20" t="s">
        <v>0</v>
      </c>
      <c r="B7" s="18" t="s">
        <v>22</v>
      </c>
      <c r="C7" s="18"/>
      <c r="D7" s="18" t="s">
        <v>23</v>
      </c>
      <c r="E7" s="18"/>
      <c r="F7" s="18" t="s">
        <v>24</v>
      </c>
      <c r="G7" s="18"/>
      <c r="H7" s="18" t="s">
        <v>25</v>
      </c>
      <c r="I7" s="18"/>
      <c r="J7" s="18" t="s">
        <v>26</v>
      </c>
      <c r="K7" s="18"/>
    </row>
    <row r="8" spans="1:11" ht="36.75" customHeight="1">
      <c r="A8" s="21"/>
      <c r="B8" s="6" t="s">
        <v>1</v>
      </c>
      <c r="C8" s="6" t="s">
        <v>2</v>
      </c>
      <c r="D8" s="6" t="s">
        <v>1</v>
      </c>
      <c r="E8" s="6" t="s">
        <v>2</v>
      </c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</row>
    <row r="9" spans="1:11" s="7" customFormat="1" ht="49.5" customHeight="1">
      <c r="A9" s="3" t="s">
        <v>8</v>
      </c>
      <c r="B9" s="11">
        <f>B10+B12+B14</f>
        <v>2445.03145</v>
      </c>
      <c r="C9" s="11">
        <f>B9/B26*100</f>
        <v>40.65660672751599</v>
      </c>
      <c r="D9" s="11">
        <f>D10+D12+D14</f>
        <v>2631.90755</v>
      </c>
      <c r="E9" s="11">
        <f>D9/D26*100</f>
        <v>40.97377710696601</v>
      </c>
      <c r="F9" s="11">
        <f>F10+F12+F14</f>
        <v>3057.4212500000003</v>
      </c>
      <c r="G9" s="11">
        <f>F9/F26*100</f>
        <v>44.51701410209385</v>
      </c>
      <c r="H9" s="11">
        <f>H10+H12+H14</f>
        <v>3064.47725</v>
      </c>
      <c r="I9" s="11">
        <f>H9/H26*100</f>
        <v>46.778173104231385</v>
      </c>
      <c r="J9" s="11">
        <f>J10+J12+J14</f>
        <v>3068.43725</v>
      </c>
      <c r="K9" s="11">
        <f>J9/J26*100</f>
        <v>46.084507829581575</v>
      </c>
    </row>
    <row r="10" spans="1:11" s="7" customFormat="1" ht="70.5" customHeight="1">
      <c r="A10" s="2" t="s">
        <v>9</v>
      </c>
      <c r="B10" s="9">
        <f>B11</f>
        <v>944.1340999999999</v>
      </c>
      <c r="C10" s="10">
        <f>B10/B26*100</f>
        <v>15.699302682481752</v>
      </c>
      <c r="D10" s="9">
        <f>D11</f>
        <v>923.3163499999999</v>
      </c>
      <c r="E10" s="10">
        <f>D10/D26*100</f>
        <v>14.374273262036663</v>
      </c>
      <c r="F10" s="10">
        <f>F11</f>
        <v>1069.54075</v>
      </c>
      <c r="G10" s="10">
        <f>F10/F26*100</f>
        <v>15.572849390810648</v>
      </c>
      <c r="H10" s="10">
        <f>H11</f>
        <v>1071.5987499999999</v>
      </c>
      <c r="I10" s="10">
        <f>H10/H26*100</f>
        <v>16.357580016551914</v>
      </c>
      <c r="J10" s="10">
        <f>J11</f>
        <v>1072.75375</v>
      </c>
      <c r="K10" s="10">
        <f>J10/J26*100</f>
        <v>16.111565778667302</v>
      </c>
    </row>
    <row r="11" spans="1:11" s="7" customFormat="1" ht="15.75">
      <c r="A11" s="2" t="s">
        <v>10</v>
      </c>
      <c r="B11" s="10">
        <f>(506.245*0.6)+(373.179*0.3)+82.6+(80*0.8)+(500.825*0.2)+(294.638*0.25)+(595.363*0.3)+(196*0.15)</f>
        <v>944.1340999999999</v>
      </c>
      <c r="C11" s="10">
        <f>B11/B26*100</f>
        <v>15.699302682481752</v>
      </c>
      <c r="D11" s="10">
        <f>(538.864*0.6)+(408.725*0.3)+48.02+(30.646*0.8)+(510.413*0.2)+(309.633*0.25)+(635.741*0.3)+(230.87*0.15)</f>
        <v>923.3163499999999</v>
      </c>
      <c r="E11" s="10">
        <f>D11/D26*100</f>
        <v>14.374273262036663</v>
      </c>
      <c r="F11" s="10">
        <f>(631.319*0.6)+(495.465*0.3)+(776.879*0.3)+(598.252*0.2)+(370.915*0.25)+(295.428*0.15)+(41.361*0.8)+19.264</f>
        <v>1069.54075</v>
      </c>
      <c r="G11" s="10">
        <f>F11/F26*100</f>
        <v>15.572849390810648</v>
      </c>
      <c r="H11" s="10">
        <f>(631.319*0.6)+(495.465*0.3)+(776.879*0.3)+(598.252*0.2)+(370.915*0.25)+(295.428*0.15)+(41.361*0.8)+21.322</f>
        <v>1071.5987499999999</v>
      </c>
      <c r="I11" s="10">
        <f>H11/H26*100</f>
        <v>16.357580016551914</v>
      </c>
      <c r="J11" s="10">
        <f>(631.319*0.6)+(495.465*0.3)+(776.879*0.3)+(598.252*0.2)+(370.915*0.25)+(295.428*0.15)+(41.361*0.8)+22.477</f>
        <v>1072.75375</v>
      </c>
      <c r="K11" s="10">
        <f>J11/J26*100</f>
        <v>16.111565778667302</v>
      </c>
    </row>
    <row r="12" spans="1:11" s="7" customFormat="1" ht="92.25" customHeight="1">
      <c r="A12" s="2" t="s">
        <v>11</v>
      </c>
      <c r="B12" s="10">
        <f>B13</f>
        <v>1500.8973500000002</v>
      </c>
      <c r="C12" s="10">
        <f>B12/B26*100</f>
        <v>24.95730404503424</v>
      </c>
      <c r="D12" s="10">
        <f>D13</f>
        <v>1708.5911999999998</v>
      </c>
      <c r="E12" s="10">
        <f>D12/D26*100</f>
        <v>26.59950384492935</v>
      </c>
      <c r="F12" s="10">
        <f>F13</f>
        <v>1987.8805000000002</v>
      </c>
      <c r="G12" s="10">
        <f>F12/F26*100</f>
        <v>28.944164711283204</v>
      </c>
      <c r="H12" s="10">
        <f>H13</f>
        <v>1992.8785</v>
      </c>
      <c r="I12" s="10">
        <f>H12/H26*100</f>
        <v>30.42059308767947</v>
      </c>
      <c r="J12" s="10">
        <f>J13</f>
        <v>1995.6835</v>
      </c>
      <c r="K12" s="10">
        <f>J12/J26*100</f>
        <v>29.97294205091428</v>
      </c>
    </row>
    <row r="13" spans="1:11" s="7" customFormat="1" ht="15.75">
      <c r="A13" s="2" t="s">
        <v>10</v>
      </c>
      <c r="B13" s="10">
        <f>(506.245*0.4)+201.996+62.63+(377.192*0.8)+(373.179*0.2)+(80*0.15)+(500.825*0.35)+(294.6*0.25)+(595.363*0.4)+(196*0.65)+30.9</f>
        <v>1500.8973500000002</v>
      </c>
      <c r="C13" s="10">
        <f>B13/B26*100</f>
        <v>24.95730404503424</v>
      </c>
      <c r="D13" s="10">
        <f>(538.864*0.4)+299.293+(412.62*0.8)+(408.725*0.2)+(30.646*0.15)+(510.413*0.35)+(309.633*0.25)+(635.741*0.4)+(230.87*0.65)+116.9</f>
        <v>1708.5911999999998</v>
      </c>
      <c r="E13" s="10">
        <f>D13/D26*100</f>
        <v>26.59950384492935</v>
      </c>
      <c r="F13" s="10">
        <f>382.003+(495.465*0.8)+(631.319*0.4)+(370.915*0.25)+(598.252*0.35)+(495.465*0.2)+(776.879*0.4)+(41.361*0.15)+(295.428*0.65)+46.784</f>
        <v>1987.8805000000002</v>
      </c>
      <c r="G13" s="10">
        <f>F13/F26*100</f>
        <v>28.944164711283204</v>
      </c>
      <c r="H13" s="10">
        <f>382.003+(495.465*0.8)+(631.319*0.4)+(370.915*0.25)+(598.252*0.35)+(495.465*0.2)+(776.879*0.4)+51.782+(41.361*0.15)+(295.428*0.65)</f>
        <v>1992.8785</v>
      </c>
      <c r="I13" s="10">
        <f>H13/H26*100</f>
        <v>30.42059308767947</v>
      </c>
      <c r="J13" s="10">
        <f>382.003+(495.465*0.8)+(631.319*0.4)+(370.915*0.25)+(598.252*0.35)+(495.465*0.2)+(776.879*0.4)+54.587+(41.361*0.15)+(295.428*0.65)</f>
        <v>1995.6835</v>
      </c>
      <c r="K13" s="10">
        <f>J13/J26*100</f>
        <v>29.97294205091428</v>
      </c>
    </row>
    <row r="14" spans="1:11" s="7" customFormat="1" ht="15.75">
      <c r="A14" s="2" t="s">
        <v>18</v>
      </c>
      <c r="B14" s="10">
        <v>0</v>
      </c>
      <c r="C14" s="10">
        <f>B14/B26*100</f>
        <v>0</v>
      </c>
      <c r="D14" s="10">
        <v>0</v>
      </c>
      <c r="E14" s="10">
        <f>D14/D26*100</f>
        <v>0</v>
      </c>
      <c r="F14" s="10">
        <v>0</v>
      </c>
      <c r="G14" s="10">
        <f>F14/F26*100</f>
        <v>0</v>
      </c>
      <c r="H14" s="10">
        <v>0</v>
      </c>
      <c r="I14" s="10">
        <f>H14/H26*100</f>
        <v>0</v>
      </c>
      <c r="J14" s="10">
        <v>0</v>
      </c>
      <c r="K14" s="10">
        <f>J14/J26*100</f>
        <v>0</v>
      </c>
    </row>
    <row r="15" spans="1:11" s="8" customFormat="1" ht="63">
      <c r="A15" s="3" t="s">
        <v>12</v>
      </c>
      <c r="B15" s="11">
        <f>B16+B18+B20</f>
        <v>259.2529</v>
      </c>
      <c r="C15" s="11">
        <f>B15/B26*100</f>
        <v>4.310923361852066</v>
      </c>
      <c r="D15" s="11">
        <f>D16+D18+D20</f>
        <v>245.11664999999996</v>
      </c>
      <c r="E15" s="11">
        <f>D15/D26*100</f>
        <v>3.815998393372974</v>
      </c>
      <c r="F15" s="11">
        <f>F16+F18+F20</f>
        <v>287.3040500000001</v>
      </c>
      <c r="G15" s="11">
        <f>F15/F26*100</f>
        <v>4.183237244602353</v>
      </c>
      <c r="H15" s="11">
        <f>H16+H18+H20</f>
        <v>287.3040500000001</v>
      </c>
      <c r="I15" s="11">
        <f>H15/H26*100</f>
        <v>4.385595809023139</v>
      </c>
      <c r="J15" s="11">
        <f>J16+J18+J20</f>
        <v>287.3040500000001</v>
      </c>
      <c r="K15" s="11">
        <f>J15/J26*100</f>
        <v>4.314986640738865</v>
      </c>
    </row>
    <row r="16" spans="1:11" ht="94.5">
      <c r="A16" s="2" t="s">
        <v>13</v>
      </c>
      <c r="B16" s="10">
        <f>B17</f>
        <v>211.47975</v>
      </c>
      <c r="C16" s="10">
        <f>B16/B26*100</f>
        <v>3.5165392357564156</v>
      </c>
      <c r="D16" s="10">
        <f>D17</f>
        <v>202.58204999999998</v>
      </c>
      <c r="E16" s="10">
        <f>D16/D26*100</f>
        <v>3.153815855945337</v>
      </c>
      <c r="F16" s="10">
        <f>F17</f>
        <v>243.78500000000003</v>
      </c>
      <c r="G16" s="10">
        <f>F16/F26*100</f>
        <v>3.549586202058009</v>
      </c>
      <c r="H16" s="10">
        <f>H17</f>
        <v>243.78500000000003</v>
      </c>
      <c r="I16" s="10">
        <f>H16/H26*100</f>
        <v>3.7212927360498598</v>
      </c>
      <c r="J16" s="10">
        <f>J17</f>
        <v>243.78500000000003</v>
      </c>
      <c r="K16" s="10">
        <f>J16/J26*100</f>
        <v>3.6613790101898114</v>
      </c>
    </row>
    <row r="17" spans="1:11" ht="15.75">
      <c r="A17" s="2" t="s">
        <v>10</v>
      </c>
      <c r="B17" s="10">
        <f>(377.192*0.2)+(595.363*0.1)+(500.825*0.05)+(294.638*0.1)+22</f>
        <v>211.47975</v>
      </c>
      <c r="C17" s="10">
        <f>B17/B26*100</f>
        <v>3.5165392357564156</v>
      </c>
      <c r="D17" s="10">
        <f>(412.62*0.2)+(635.741*0.1)+(510.413*0.05)+(309.633*0.1)</f>
        <v>202.58204999999998</v>
      </c>
      <c r="E17" s="10">
        <f>D17/D26*100</f>
        <v>3.153815855945337</v>
      </c>
      <c r="F17" s="10">
        <f>(495.465*0.2)+(776.879*0.1)+(598.252*0.05)+(370.915*0.1)</f>
        <v>243.78500000000003</v>
      </c>
      <c r="G17" s="10">
        <f>F17/F26*100</f>
        <v>3.549586202058009</v>
      </c>
      <c r="H17" s="10">
        <f>(495.465*0.2)+(776.879*0.1)+(598.252*0.05)+(370.915*0.1)</f>
        <v>243.78500000000003</v>
      </c>
      <c r="I17" s="10">
        <f>H17/H26*100</f>
        <v>3.7212927360498598</v>
      </c>
      <c r="J17" s="10">
        <f>(495.465*0.2)+(776.879*0.1)+(598.252*0.05)+(370.915*0.1)</f>
        <v>243.78500000000003</v>
      </c>
      <c r="K17" s="10">
        <f>J17/J26*100</f>
        <v>3.6613790101898114</v>
      </c>
    </row>
    <row r="18" spans="1:11" ht="63">
      <c r="A18" s="2" t="s">
        <v>14</v>
      </c>
      <c r="B18" s="10">
        <f>B19</f>
        <v>43.77315</v>
      </c>
      <c r="C18" s="10">
        <f>B18/B26*100</f>
        <v>0.7278711056148446</v>
      </c>
      <c r="D18" s="10">
        <f>D19</f>
        <v>41.002300000000005</v>
      </c>
      <c r="E18" s="10">
        <f>D18/D26*100</f>
        <v>0.6383275510847457</v>
      </c>
      <c r="F18" s="10">
        <f>F19</f>
        <v>41.45100000000001</v>
      </c>
      <c r="G18" s="10">
        <f>F18/F26*100</f>
        <v>0.6035395847222206</v>
      </c>
      <c r="H18" s="10">
        <f>H19</f>
        <v>41.45100000000001</v>
      </c>
      <c r="I18" s="10">
        <f>H18/H26*100</f>
        <v>0.6327350132370849</v>
      </c>
      <c r="J18" s="10">
        <f>J19</f>
        <v>41.45100000000001</v>
      </c>
      <c r="K18" s="10">
        <f>J18/J26*100</f>
        <v>0.6225478243180584</v>
      </c>
    </row>
    <row r="19" spans="1:11" ht="15.75">
      <c r="A19" s="2" t="s">
        <v>10</v>
      </c>
      <c r="B19" s="10">
        <f>4+(294.638*0.05)+(500.825*0.05)</f>
        <v>43.77315</v>
      </c>
      <c r="C19" s="10">
        <f>B19/B26*100</f>
        <v>0.7278711056148446</v>
      </c>
      <c r="D19" s="10">
        <f>(309.633*0.05)+(510.413*0.05)</f>
        <v>41.002300000000005</v>
      </c>
      <c r="E19" s="10">
        <f>D19/D26*100</f>
        <v>0.6383275510847457</v>
      </c>
      <c r="F19" s="10">
        <f>(370.915*0.05)+(458.105*0.05)</f>
        <v>41.45100000000001</v>
      </c>
      <c r="G19" s="10">
        <f>F19/F26*100</f>
        <v>0.6035395847222206</v>
      </c>
      <c r="H19" s="10">
        <f>(370.915*0.05)+(458.105*0.05)</f>
        <v>41.45100000000001</v>
      </c>
      <c r="I19" s="10">
        <f>H19/H26*100</f>
        <v>0.6327350132370849</v>
      </c>
      <c r="J19" s="10">
        <f>(370.915*0.05)+(458.105*0.05)</f>
        <v>41.45100000000001</v>
      </c>
      <c r="K19" s="10">
        <f>J19/J26*100</f>
        <v>0.6225478243180584</v>
      </c>
    </row>
    <row r="20" spans="1:11" s="7" customFormat="1" ht="15.75">
      <c r="A20" s="2" t="s">
        <v>18</v>
      </c>
      <c r="B20" s="10">
        <f>80*0.05</f>
        <v>4</v>
      </c>
      <c r="C20" s="10">
        <f>B20/B26*100</f>
        <v>0.06651302048080567</v>
      </c>
      <c r="D20" s="10">
        <f>30.646*0.05</f>
        <v>1.5323000000000002</v>
      </c>
      <c r="E20" s="10">
        <f>D20/D25*100</f>
        <v>0.04320755178787284</v>
      </c>
      <c r="F20" s="10">
        <f>41.361*0.05</f>
        <v>2.06805</v>
      </c>
      <c r="G20" s="10">
        <f>F20/F26*100</f>
        <v>0.030111457822122215</v>
      </c>
      <c r="H20" s="10">
        <f>41.361*0.05</f>
        <v>2.06805</v>
      </c>
      <c r="I20" s="10">
        <f>H20/H26*100</f>
        <v>0.03156805973619341</v>
      </c>
      <c r="J20" s="10">
        <f>41.361*0.05</f>
        <v>2.06805</v>
      </c>
      <c r="K20" s="10">
        <f>J20/J26*100</f>
        <v>0.031059806230994684</v>
      </c>
    </row>
    <row r="21" spans="1:11" s="8" customFormat="1" ht="15.75">
      <c r="A21" s="3" t="s">
        <v>15</v>
      </c>
      <c r="B21" s="11">
        <f>B9+B15</f>
        <v>2704.28435</v>
      </c>
      <c r="C21" s="11">
        <f>B21/B26*100</f>
        <v>44.967530089368054</v>
      </c>
      <c r="D21" s="11">
        <f>D9+D15</f>
        <v>2877.0242</v>
      </c>
      <c r="E21" s="11">
        <f>D21/D26*100</f>
        <v>44.78977550033899</v>
      </c>
      <c r="F21" s="11">
        <f>F9+F15</f>
        <v>3344.7253000000005</v>
      </c>
      <c r="G21" s="11">
        <f>F21/F26*100</f>
        <v>48.70025134669621</v>
      </c>
      <c r="H21" s="11">
        <f>H9+H15</f>
        <v>3351.7813</v>
      </c>
      <c r="I21" s="11">
        <f>H21/H26*100</f>
        <v>51.16376891325453</v>
      </c>
      <c r="J21" s="11">
        <f>J9+J15</f>
        <v>3355.7413</v>
      </c>
      <c r="K21" s="11">
        <f>J21/J26*100</f>
        <v>50.39949447032045</v>
      </c>
    </row>
    <row r="22" spans="1:11" ht="15.75">
      <c r="A22" s="2" t="s">
        <v>16</v>
      </c>
      <c r="B22" s="10"/>
      <c r="C22" s="11"/>
      <c r="D22" s="10"/>
      <c r="E22" s="10"/>
      <c r="F22" s="10"/>
      <c r="G22" s="10"/>
      <c r="H22" s="10"/>
      <c r="I22" s="10"/>
      <c r="J22" s="10"/>
      <c r="K22" s="11"/>
    </row>
    <row r="23" spans="1:11" ht="15.75">
      <c r="A23" s="2" t="s">
        <v>17</v>
      </c>
      <c r="B23" s="10">
        <f>B10+B12+B16+B18</f>
        <v>2700.28435</v>
      </c>
      <c r="C23" s="10">
        <f>B23/B26*100</f>
        <v>44.90101706888725</v>
      </c>
      <c r="D23" s="10">
        <f>D10+D12+D16+D18</f>
        <v>2875.4919</v>
      </c>
      <c r="E23" s="10">
        <f>D23/D26*100</f>
        <v>44.7659205139961</v>
      </c>
      <c r="F23" s="9">
        <f>F10+F12+F16+F18</f>
        <v>3342.65725</v>
      </c>
      <c r="G23" s="10">
        <f>F23/F26*100</f>
        <v>48.67013988887408</v>
      </c>
      <c r="H23" s="10">
        <f>H10+H12+H16+H18</f>
        <v>3349.71325</v>
      </c>
      <c r="I23" s="10">
        <f>H23/H26*100</f>
        <v>51.13220085351833</v>
      </c>
      <c r="J23" s="10">
        <f>J10+J12+J16+J18</f>
        <v>3353.67325</v>
      </c>
      <c r="K23" s="10">
        <f>J23/J26*100</f>
        <v>50.36843466408945</v>
      </c>
    </row>
    <row r="24" spans="1:11" ht="15.75">
      <c r="A24" s="2" t="s">
        <v>19</v>
      </c>
      <c r="B24" s="10">
        <v>0</v>
      </c>
      <c r="C24" s="10">
        <f>B24/B26*100</f>
        <v>0</v>
      </c>
      <c r="D24" s="10">
        <v>0</v>
      </c>
      <c r="E24" s="10">
        <f>D24/D26*100</f>
        <v>0</v>
      </c>
      <c r="F24" s="10">
        <v>0</v>
      </c>
      <c r="G24" s="10">
        <f>F24/F26*100</f>
        <v>0</v>
      </c>
      <c r="H24" s="10">
        <v>0</v>
      </c>
      <c r="I24" s="10">
        <f>H24/H26*100</f>
        <v>0</v>
      </c>
      <c r="J24" s="10">
        <v>0</v>
      </c>
      <c r="K24" s="10">
        <f>J24/J26*100</f>
        <v>0</v>
      </c>
    </row>
    <row r="25" spans="1:11" s="8" customFormat="1" ht="31.5">
      <c r="A25" s="4" t="s">
        <v>20</v>
      </c>
      <c r="B25" s="11">
        <f>(373.179*0.5)+(500.825*0.35)+(294.638*0.35)+(595.363*0.2)+84.496+(196.008*0.2)+494.77+382.943+384.264+211.3+100+99.92+40.706+326.3+264.101+7.5+290</f>
        <v>3309.5757500000004</v>
      </c>
      <c r="C25" s="11">
        <f>B25/B26*100</f>
        <v>55.03246991063195</v>
      </c>
      <c r="D25" s="11">
        <f>(408.725*0.5)+(510.413*0.35)+(309.633*0.35)+(635.741*0.2)+82.566+(230.87*0.2)+531.53+0.782+404.775+405.029+238.4+361.889+276.509+321.14+184+17.3+57.75</f>
        <v>3546.3708</v>
      </c>
      <c r="E25" s="11">
        <f>D25/D26*100</f>
        <v>55.210224499660995</v>
      </c>
      <c r="F25" s="11">
        <f>(495.465*0.5)+(776.879*0.2)+193.329+458.105+594.29+458.105+156+(295.428*0.2)+(598.252*0.35)+(370.915*0.35)+382.075+263.8+209.152+7</f>
        <v>3523.25835</v>
      </c>
      <c r="G25" s="11">
        <f>F25/F26*100</f>
        <v>51.2997486533038</v>
      </c>
      <c r="H25" s="11">
        <f>(495.465*0.5)+(776.879*0.2)+193.329+458.105+594.29+458.105+156+(295.428*0.2)+(598.252*0.35)+(370.915*0.35)+231.496+291.5+15.1+382.075-382.1</f>
        <v>3199.30235</v>
      </c>
      <c r="I25" s="11">
        <f>H25/H26*100</f>
        <v>48.83623108674547</v>
      </c>
      <c r="J25" s="11">
        <f>(495.465*0.5)+(776.879*0.2)+193.329+458.105+594.29+458.105+156+(295.428*0.2)+(598.252*0.35)+(370.915*0.35)+382.075+307.2+244.036-292</f>
        <v>3302.5423499999997</v>
      </c>
      <c r="K25" s="11">
        <f>J25/J26*100</f>
        <v>49.60050552967956</v>
      </c>
    </row>
    <row r="26" spans="1:11" s="8" customFormat="1" ht="31.5">
      <c r="A26" s="4" t="s">
        <v>21</v>
      </c>
      <c r="B26" s="11">
        <f>B21+B25</f>
        <v>6013.8601</v>
      </c>
      <c r="C26" s="11">
        <f>B26/B26*100</f>
        <v>100</v>
      </c>
      <c r="D26" s="11">
        <f>D21+D25</f>
        <v>6423.395</v>
      </c>
      <c r="E26" s="11">
        <f>D26/D26*100</f>
        <v>100</v>
      </c>
      <c r="F26" s="11">
        <f>F21+F25</f>
        <v>6867.98365</v>
      </c>
      <c r="G26" s="11">
        <f>F26/F26*100</f>
        <v>100</v>
      </c>
      <c r="H26" s="11">
        <f>H21+H25</f>
        <v>6551.0836500000005</v>
      </c>
      <c r="I26" s="11">
        <f>H26/H26*100</f>
        <v>100</v>
      </c>
      <c r="J26" s="11">
        <f>J21+J25</f>
        <v>6658.283649999999</v>
      </c>
      <c r="K26" s="11">
        <f>J26/J26*100</f>
        <v>100</v>
      </c>
    </row>
  </sheetData>
  <mergeCells count="11">
    <mergeCell ref="J7:K7"/>
    <mergeCell ref="A5:K5"/>
    <mergeCell ref="B7:C7"/>
    <mergeCell ref="D7:E7"/>
    <mergeCell ref="F7:G7"/>
    <mergeCell ref="H7:I7"/>
    <mergeCell ref="A7:A8"/>
    <mergeCell ref="J1:K1"/>
    <mergeCell ref="I2:K2"/>
    <mergeCell ref="A4:K4"/>
    <mergeCell ref="G3:K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  <headerFooter alignWithMargins="0">
    <oddFooter>&amp;C13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2011-01-27T07:42:31Z</cp:lastPrinted>
  <dcterms:created xsi:type="dcterms:W3CDTF">1996-10-08T23:32:33Z</dcterms:created>
  <dcterms:modified xsi:type="dcterms:W3CDTF">2011-01-27T07:42:32Z</dcterms:modified>
  <cp:category/>
  <cp:version/>
  <cp:contentType/>
  <cp:contentStatus/>
</cp:coreProperties>
</file>