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300" windowWidth="9720" windowHeight="7140" tabRatio="759" activeTab="9"/>
  </bookViews>
  <sheets>
    <sheet name="Страт_цель" sheetId="4" r:id="rId1"/>
    <sheet name="Цель 1" sheetId="6" r:id="rId2"/>
    <sheet name="Цель 2" sheetId="7" r:id="rId3"/>
    <sheet name="Цель 3" sheetId="8" r:id="rId4"/>
    <sheet name="Цель 4" sheetId="9" r:id="rId5"/>
    <sheet name="План инвест" sheetId="5" r:id="rId6"/>
    <sheet name="Инв.проекты" sheetId="1" r:id="rId7"/>
    <sheet name="Показатели" sheetId="11" r:id="rId8"/>
    <sheet name="Финансирование" sheetId="12" r:id="rId9"/>
    <sheet name="Эффективность МП" sheetId="13" r:id="rId10"/>
  </sheets>
  <definedNames>
    <definedName name="_GoBack" localSheetId="5">'План инвест'!$A$51</definedName>
    <definedName name="_xlnm.Print_Titles" localSheetId="6">Инв.проекты!$6:$6</definedName>
    <definedName name="_xlnm.Print_Titles" localSheetId="5">'План инвест'!$9:$9</definedName>
    <definedName name="_xlnm.Print_Titles" localSheetId="7">Показатели!$9:$9</definedName>
    <definedName name="_xlnm.Print_Titles" localSheetId="8">Финансирование!$7:$7</definedName>
    <definedName name="_xlnm.Print_Titles" localSheetId="1">'Цель 1'!$5:$5</definedName>
    <definedName name="_xlnm.Print_Titles" localSheetId="2">'Цель 2'!$4:$4</definedName>
    <definedName name="_xlnm.Print_Titles" localSheetId="3">'Цель 3'!$5:$5</definedName>
    <definedName name="_xlnm.Print_Titles" localSheetId="4">'Цель 4'!$5:$5</definedName>
    <definedName name="_xlnm.Print_Area" localSheetId="6">Инв.проекты!$A$1:$X$103</definedName>
    <definedName name="_xlnm.Print_Area" localSheetId="7">Показатели!$A$1:$G$39</definedName>
    <definedName name="_xlnm.Print_Area" localSheetId="0">Страт_цель!$B$1:$S$16</definedName>
    <definedName name="_xlnm.Print_Area" localSheetId="8">Финансирование!$A$1:$J$81</definedName>
    <definedName name="_xlnm.Print_Area" localSheetId="1">'Цель 1'!$B$1:$S$139</definedName>
    <definedName name="_xlnm.Print_Area" localSheetId="2">'Цель 2'!$B$4:$S$82</definedName>
    <definedName name="_xlnm.Print_Area" localSheetId="3">'Цель 3'!$B$5:$S$407</definedName>
    <definedName name="_xlnm.Print_Area" localSheetId="4">'Цель 4'!$B$5:$S$134</definedName>
  </definedNames>
  <calcPr calcId="125725"/>
</workbook>
</file>

<file path=xl/calcChain.xml><?xml version="1.0" encoding="utf-8"?>
<calcChain xmlns="http://schemas.openxmlformats.org/spreadsheetml/2006/main">
  <c r="H103" i="1"/>
  <c r="B36" i="11" l="1"/>
  <c r="C36"/>
  <c r="F36"/>
  <c r="G38"/>
  <c r="H13" i="4"/>
  <c r="O131" i="9" l="1"/>
  <c r="P131"/>
  <c r="Q131"/>
  <c r="R131"/>
  <c r="S131"/>
  <c r="B35" i="11"/>
  <c r="G33"/>
  <c r="G32"/>
  <c r="G31"/>
  <c r="M129" i="9"/>
  <c r="M131"/>
  <c r="N130"/>
  <c r="O130"/>
  <c r="P130"/>
  <c r="Q130"/>
  <c r="R130"/>
  <c r="S130"/>
  <c r="N131"/>
  <c r="M130"/>
  <c r="S129"/>
  <c r="R129"/>
  <c r="Q129"/>
  <c r="P129"/>
  <c r="O129"/>
  <c r="N129"/>
  <c r="H123"/>
  <c r="H114"/>
  <c r="H111"/>
  <c r="H108"/>
  <c r="H105"/>
  <c r="H102" l="1"/>
  <c r="H99"/>
  <c r="G28" i="11"/>
  <c r="G27"/>
  <c r="G26"/>
  <c r="G25"/>
  <c r="G24"/>
  <c r="G23"/>
  <c r="G22"/>
  <c r="G18"/>
  <c r="G17"/>
  <c r="G16"/>
  <c r="N45" i="7"/>
  <c r="O45"/>
  <c r="M45"/>
  <c r="H47"/>
  <c r="H46"/>
  <c r="H45"/>
  <c r="P42"/>
  <c r="Q42"/>
  <c r="R42"/>
  <c r="S42"/>
  <c r="N42"/>
  <c r="O42"/>
  <c r="M42"/>
  <c r="G14" i="11"/>
  <c r="M137" i="6"/>
  <c r="C21" i="12" s="1"/>
  <c r="H91" i="6"/>
  <c r="G13" i="11"/>
  <c r="G11"/>
  <c r="G35" s="1"/>
  <c r="M45" i="9"/>
  <c r="M44"/>
  <c r="N392" i="8"/>
  <c r="M339"/>
  <c r="N342"/>
  <c r="O342"/>
  <c r="P342"/>
  <c r="Q342"/>
  <c r="R342"/>
  <c r="S342"/>
  <c r="M342"/>
  <c r="H342"/>
  <c r="S339"/>
  <c r="N339"/>
  <c r="O339"/>
  <c r="P339"/>
  <c r="Q339"/>
  <c r="R339"/>
  <c r="N336"/>
  <c r="O336"/>
  <c r="P336"/>
  <c r="Q336"/>
  <c r="R336"/>
  <c r="S336"/>
  <c r="M336"/>
  <c r="N333"/>
  <c r="O333"/>
  <c r="P333"/>
  <c r="Q333"/>
  <c r="R333"/>
  <c r="S333"/>
  <c r="M333"/>
  <c r="N330"/>
  <c r="O330"/>
  <c r="P330"/>
  <c r="Q330"/>
  <c r="R330"/>
  <c r="S330"/>
  <c r="M330"/>
  <c r="S133"/>
  <c r="R133"/>
  <c r="Q133"/>
  <c r="P133"/>
  <c r="O133"/>
  <c r="N133"/>
  <c r="M133"/>
  <c r="S130"/>
  <c r="R130"/>
  <c r="Q130"/>
  <c r="P130"/>
  <c r="O130"/>
  <c r="N130"/>
  <c r="M130"/>
  <c r="S127"/>
  <c r="R127"/>
  <c r="Q127"/>
  <c r="P127"/>
  <c r="O127"/>
  <c r="N127"/>
  <c r="M127"/>
  <c r="S124"/>
  <c r="R124"/>
  <c r="Q124"/>
  <c r="P124"/>
  <c r="O124"/>
  <c r="N124"/>
  <c r="M124"/>
  <c r="G36" i="11" l="1"/>
  <c r="M110" i="8"/>
  <c r="M137" s="1"/>
  <c r="N110"/>
  <c r="N137" s="1"/>
  <c r="O110"/>
  <c r="O137" s="1"/>
  <c r="P110"/>
  <c r="P137" s="1"/>
  <c r="Q110"/>
  <c r="Q137" s="1"/>
  <c r="R110"/>
  <c r="R137" s="1"/>
  <c r="S110"/>
  <c r="S137" s="1"/>
  <c r="M111"/>
  <c r="M138" s="1"/>
  <c r="N111"/>
  <c r="N138" s="1"/>
  <c r="O111"/>
  <c r="O138" s="1"/>
  <c r="P111"/>
  <c r="P138" s="1"/>
  <c r="Q111"/>
  <c r="Q138" s="1"/>
  <c r="R111"/>
  <c r="R138" s="1"/>
  <c r="S111"/>
  <c r="S138" s="1"/>
  <c r="S121"/>
  <c r="R121"/>
  <c r="Q121"/>
  <c r="P121"/>
  <c r="O121"/>
  <c r="N121"/>
  <c r="M121"/>
  <c r="S118"/>
  <c r="R118"/>
  <c r="Q118"/>
  <c r="P118"/>
  <c r="O118"/>
  <c r="N118"/>
  <c r="M118"/>
  <c r="N115"/>
  <c r="O115"/>
  <c r="P115"/>
  <c r="Q115"/>
  <c r="R115"/>
  <c r="S115"/>
  <c r="M115"/>
  <c r="N68" i="7"/>
  <c r="S68"/>
  <c r="M68"/>
  <c r="M136" i="8" l="1"/>
  <c r="N21" i="7"/>
  <c r="O21"/>
  <c r="P21"/>
  <c r="Q21"/>
  <c r="R21"/>
  <c r="S21"/>
  <c r="M21"/>
  <c r="N18"/>
  <c r="O18"/>
  <c r="P18"/>
  <c r="Q18"/>
  <c r="R18"/>
  <c r="S18"/>
  <c r="M18"/>
  <c r="N125" i="6"/>
  <c r="O125"/>
  <c r="P125"/>
  <c r="Q125"/>
  <c r="R125"/>
  <c r="S125"/>
  <c r="M125"/>
  <c r="N122"/>
  <c r="O122"/>
  <c r="P122"/>
  <c r="Q122"/>
  <c r="R122"/>
  <c r="S122"/>
  <c r="M122"/>
  <c r="S119"/>
  <c r="R119"/>
  <c r="Q119"/>
  <c r="P119"/>
  <c r="O119"/>
  <c r="N119"/>
  <c r="M119"/>
  <c r="N116"/>
  <c r="O116"/>
  <c r="P116"/>
  <c r="Q116"/>
  <c r="R116"/>
  <c r="S116"/>
  <c r="M116"/>
  <c r="N110"/>
  <c r="O110"/>
  <c r="P110"/>
  <c r="Q110"/>
  <c r="R110"/>
  <c r="S110"/>
  <c r="M110"/>
  <c r="H110"/>
  <c r="N104"/>
  <c r="O104"/>
  <c r="P104"/>
  <c r="Q104"/>
  <c r="R104"/>
  <c r="S104"/>
  <c r="M104"/>
  <c r="N101"/>
  <c r="O101"/>
  <c r="P101"/>
  <c r="Q101"/>
  <c r="R101"/>
  <c r="S101"/>
  <c r="M101"/>
  <c r="H98"/>
  <c r="H108"/>
  <c r="H107"/>
  <c r="M80" l="1"/>
  <c r="N80"/>
  <c r="O80"/>
  <c r="P80"/>
  <c r="Q80"/>
  <c r="R80"/>
  <c r="S80"/>
  <c r="N77"/>
  <c r="O77"/>
  <c r="P77"/>
  <c r="Q77"/>
  <c r="R77"/>
  <c r="S77"/>
  <c r="M77"/>
  <c r="N74"/>
  <c r="O74"/>
  <c r="P74"/>
  <c r="Q74"/>
  <c r="R74"/>
  <c r="S74"/>
  <c r="M74"/>
  <c r="N68"/>
  <c r="O68"/>
  <c r="P68"/>
  <c r="Q68"/>
  <c r="R68"/>
  <c r="S68"/>
  <c r="M68"/>
  <c r="H68"/>
  <c r="N65"/>
  <c r="O65"/>
  <c r="P65"/>
  <c r="Q65"/>
  <c r="R65"/>
  <c r="S65"/>
  <c r="M65"/>
  <c r="N62"/>
  <c r="O62"/>
  <c r="P62"/>
  <c r="Q62"/>
  <c r="R62"/>
  <c r="S62"/>
  <c r="M62"/>
  <c r="N59"/>
  <c r="O59"/>
  <c r="P59"/>
  <c r="Q59"/>
  <c r="R59"/>
  <c r="S59"/>
  <c r="M59"/>
  <c r="N53"/>
  <c r="O53"/>
  <c r="P53"/>
  <c r="Q53"/>
  <c r="R53"/>
  <c r="S53"/>
  <c r="M53"/>
  <c r="N50"/>
  <c r="O50"/>
  <c r="P50"/>
  <c r="Q50"/>
  <c r="R50"/>
  <c r="S50"/>
  <c r="M50"/>
  <c r="H50"/>
  <c r="N47"/>
  <c r="O47"/>
  <c r="P47"/>
  <c r="Q47"/>
  <c r="R47"/>
  <c r="S47"/>
  <c r="M47"/>
  <c r="N44"/>
  <c r="O44"/>
  <c r="P44"/>
  <c r="Q44"/>
  <c r="R44"/>
  <c r="S44"/>
  <c r="M44"/>
  <c r="H44"/>
  <c r="N38"/>
  <c r="O38"/>
  <c r="P38"/>
  <c r="Q38"/>
  <c r="R38"/>
  <c r="S38"/>
  <c r="M38"/>
  <c r="H38"/>
  <c r="S35"/>
  <c r="N35"/>
  <c r="O35"/>
  <c r="P35"/>
  <c r="Q35"/>
  <c r="R35"/>
  <c r="M35"/>
  <c r="H35"/>
  <c r="N32"/>
  <c r="O32"/>
  <c r="P32"/>
  <c r="Q32"/>
  <c r="R32"/>
  <c r="S32"/>
  <c r="M32"/>
  <c r="H32"/>
  <c r="N29"/>
  <c r="O29"/>
  <c r="P29"/>
  <c r="Q29"/>
  <c r="R29"/>
  <c r="S29"/>
  <c r="M29"/>
  <c r="N26"/>
  <c r="O26"/>
  <c r="P26"/>
  <c r="Q26"/>
  <c r="R26"/>
  <c r="S26"/>
  <c r="M26"/>
  <c r="H26"/>
  <c r="P10"/>
  <c r="Q10"/>
  <c r="R10"/>
  <c r="S10"/>
  <c r="O10"/>
  <c r="H8"/>
  <c r="H93" i="9" l="1"/>
  <c r="H90"/>
  <c r="H87"/>
  <c r="H81"/>
  <c r="H78"/>
  <c r="H75" l="1"/>
  <c r="H72"/>
  <c r="H69"/>
  <c r="H66"/>
  <c r="H31" l="1"/>
  <c r="S107" i="8"/>
  <c r="I40" i="12" s="1"/>
  <c r="R107" i="8"/>
  <c r="H40" i="12" s="1"/>
  <c r="Q107" i="8"/>
  <c r="G40" i="12" s="1"/>
  <c r="P107" i="8"/>
  <c r="F40" i="12" s="1"/>
  <c r="O107" i="8"/>
  <c r="E40" i="12" s="1"/>
  <c r="N107" i="8"/>
  <c r="D40" i="12" s="1"/>
  <c r="M107" i="8"/>
  <c r="S106"/>
  <c r="I39" i="12" s="1"/>
  <c r="R106" i="8"/>
  <c r="H39" i="12" s="1"/>
  <c r="Q106" i="8"/>
  <c r="G39" i="12" s="1"/>
  <c r="P106" i="8"/>
  <c r="F39" i="12" s="1"/>
  <c r="O106" i="8"/>
  <c r="E39" i="12" s="1"/>
  <c r="N106" i="8"/>
  <c r="D39" i="12" s="1"/>
  <c r="M106" i="8"/>
  <c r="S105"/>
  <c r="R105"/>
  <c r="Q105"/>
  <c r="P105"/>
  <c r="O105"/>
  <c r="N105"/>
  <c r="M105"/>
  <c r="H102"/>
  <c r="H88"/>
  <c r="H86"/>
  <c r="H84"/>
  <c r="H82"/>
  <c r="H80"/>
  <c r="H79"/>
  <c r="H77"/>
  <c r="H76"/>
  <c r="H75"/>
  <c r="H73"/>
  <c r="H64"/>
  <c r="H60"/>
  <c r="H59"/>
  <c r="H58"/>
  <c r="H57"/>
  <c r="H54"/>
  <c r="H47"/>
  <c r="H45"/>
  <c r="H43"/>
  <c r="H42"/>
  <c r="H41"/>
  <c r="H40"/>
  <c r="H39"/>
  <c r="H38"/>
  <c r="H37"/>
  <c r="H36"/>
  <c r="H35"/>
  <c r="H34"/>
  <c r="H28"/>
  <c r="H25"/>
  <c r="H22"/>
  <c r="H21"/>
  <c r="H20"/>
  <c r="H19"/>
  <c r="H18"/>
  <c r="H13"/>
  <c r="H11"/>
  <c r="H10"/>
  <c r="C40" i="12" l="1"/>
  <c r="C39"/>
  <c r="H16" i="4"/>
  <c r="H110" i="8" l="1"/>
  <c r="H12" i="4"/>
  <c r="H11"/>
  <c r="N349" i="8" l="1"/>
  <c r="M314" l="1"/>
  <c r="N322"/>
  <c r="O322"/>
  <c r="P322"/>
  <c r="Q322"/>
  <c r="R322"/>
  <c r="S322"/>
  <c r="M322"/>
  <c r="N323"/>
  <c r="O323"/>
  <c r="P323"/>
  <c r="Q323"/>
  <c r="R323"/>
  <c r="S323"/>
  <c r="M323"/>
  <c r="N324"/>
  <c r="N321" s="1"/>
  <c r="O324"/>
  <c r="O321" s="1"/>
  <c r="P324"/>
  <c r="P321" s="1"/>
  <c r="Q324"/>
  <c r="Q321" s="1"/>
  <c r="R324"/>
  <c r="R321" s="1"/>
  <c r="S324"/>
  <c r="S321" s="1"/>
  <c r="M324"/>
  <c r="M321" s="1"/>
  <c r="M319"/>
  <c r="M313" s="1"/>
  <c r="N313"/>
  <c r="O313"/>
  <c r="O310" s="1"/>
  <c r="O307" s="1"/>
  <c r="P313"/>
  <c r="P310" s="1"/>
  <c r="P307" s="1"/>
  <c r="Q313"/>
  <c r="R313"/>
  <c r="S313"/>
  <c r="S310" s="1"/>
  <c r="S307" s="1"/>
  <c r="N314"/>
  <c r="O314"/>
  <c r="P314"/>
  <c r="Q314"/>
  <c r="R314"/>
  <c r="S314"/>
  <c r="N315"/>
  <c r="O315"/>
  <c r="P315"/>
  <c r="Q315"/>
  <c r="R315"/>
  <c r="S315"/>
  <c r="M315"/>
  <c r="N318"/>
  <c r="O318"/>
  <c r="P318"/>
  <c r="Q318"/>
  <c r="R318"/>
  <c r="S318"/>
  <c r="O349"/>
  <c r="P349"/>
  <c r="Q349"/>
  <c r="R349"/>
  <c r="S349"/>
  <c r="M349"/>
  <c r="N350"/>
  <c r="O350"/>
  <c r="P350"/>
  <c r="Q350"/>
  <c r="R350"/>
  <c r="S350"/>
  <c r="M350"/>
  <c r="N351"/>
  <c r="O351"/>
  <c r="P351"/>
  <c r="Q351"/>
  <c r="R351"/>
  <c r="S351"/>
  <c r="M351"/>
  <c r="N354"/>
  <c r="O354"/>
  <c r="P354"/>
  <c r="Q354"/>
  <c r="R354"/>
  <c r="S354"/>
  <c r="M354"/>
  <c r="H354"/>
  <c r="H351"/>
  <c r="H348"/>
  <c r="H336"/>
  <c r="H333"/>
  <c r="H330"/>
  <c r="H327"/>
  <c r="H324"/>
  <c r="H321"/>
  <c r="H318"/>
  <c r="H315"/>
  <c r="H312"/>
  <c r="H306"/>
  <c r="R311" l="1"/>
  <c r="R308" s="1"/>
  <c r="N311"/>
  <c r="S311"/>
  <c r="O311"/>
  <c r="P311"/>
  <c r="Q311"/>
  <c r="M348"/>
  <c r="S348"/>
  <c r="R348"/>
  <c r="Q348"/>
  <c r="P348"/>
  <c r="N348"/>
  <c r="R359"/>
  <c r="H52" i="12" s="1"/>
  <c r="S358" i="8"/>
  <c r="I51" i="12" s="1"/>
  <c r="R312" i="8"/>
  <c r="Q312"/>
  <c r="P358"/>
  <c r="N312"/>
  <c r="P312"/>
  <c r="M311"/>
  <c r="F51" i="12"/>
  <c r="M310" i="8"/>
  <c r="M312"/>
  <c r="O358"/>
  <c r="Q310"/>
  <c r="Q307" s="1"/>
  <c r="R310"/>
  <c r="M318"/>
  <c r="S312"/>
  <c r="O312"/>
  <c r="O348"/>
  <c r="P309"/>
  <c r="Q308" l="1"/>
  <c r="Q359" s="1"/>
  <c r="G52" i="12" s="1"/>
  <c r="N308" i="8"/>
  <c r="N359" s="1"/>
  <c r="D52" i="12" s="1"/>
  <c r="R307" i="8"/>
  <c r="R358" s="1"/>
  <c r="M307"/>
  <c r="M358" s="1"/>
  <c r="S308"/>
  <c r="S359" s="1"/>
  <c r="I52" i="12" s="1"/>
  <c r="O308" i="8"/>
  <c r="O306" s="1"/>
  <c r="M308"/>
  <c r="M359" s="1"/>
  <c r="C52" i="12" s="1"/>
  <c r="P308" i="8"/>
  <c r="P306" s="1"/>
  <c r="S309"/>
  <c r="O309"/>
  <c r="S357"/>
  <c r="M309"/>
  <c r="M306"/>
  <c r="E51" i="12"/>
  <c r="Q309" i="8"/>
  <c r="R309"/>
  <c r="N310"/>
  <c r="N307" s="1"/>
  <c r="N299"/>
  <c r="O299"/>
  <c r="P299"/>
  <c r="Q299"/>
  <c r="R299"/>
  <c r="S299"/>
  <c r="M299"/>
  <c r="H300"/>
  <c r="H299"/>
  <c r="O272"/>
  <c r="O304" s="1"/>
  <c r="P272"/>
  <c r="P304" s="1"/>
  <c r="Q272"/>
  <c r="Q304" s="1"/>
  <c r="R272"/>
  <c r="R304" s="1"/>
  <c r="S272"/>
  <c r="S304" s="1"/>
  <c r="M272"/>
  <c r="M304" s="1"/>
  <c r="N271"/>
  <c r="O271"/>
  <c r="P271"/>
  <c r="Q271"/>
  <c r="R271"/>
  <c r="S271"/>
  <c r="M271"/>
  <c r="M303" s="1"/>
  <c r="H298"/>
  <c r="H297"/>
  <c r="O276"/>
  <c r="P276"/>
  <c r="Q276"/>
  <c r="R276"/>
  <c r="S276"/>
  <c r="M276"/>
  <c r="N279"/>
  <c r="N276" s="1"/>
  <c r="H289"/>
  <c r="H288"/>
  <c r="H277"/>
  <c r="H278"/>
  <c r="H279"/>
  <c r="H280"/>
  <c r="H281"/>
  <c r="H282"/>
  <c r="H285"/>
  <c r="H286"/>
  <c r="H287"/>
  <c r="H276"/>
  <c r="H271"/>
  <c r="H270"/>
  <c r="O269"/>
  <c r="O267" s="1"/>
  <c r="P269"/>
  <c r="P267" s="1"/>
  <c r="Q269"/>
  <c r="Q267" s="1"/>
  <c r="R269"/>
  <c r="R267" s="1"/>
  <c r="S269"/>
  <c r="S267" s="1"/>
  <c r="M269"/>
  <c r="M267" s="1"/>
  <c r="O294"/>
  <c r="P294"/>
  <c r="Q294"/>
  <c r="R294"/>
  <c r="S294"/>
  <c r="M294"/>
  <c r="O273"/>
  <c r="P273"/>
  <c r="Q273"/>
  <c r="R273"/>
  <c r="S273"/>
  <c r="M273"/>
  <c r="N275"/>
  <c r="N273" s="1"/>
  <c r="O359" l="1"/>
  <c r="P359"/>
  <c r="F52" i="12" s="1"/>
  <c r="R357" i="8"/>
  <c r="H51" i="12"/>
  <c r="M357" i="8"/>
  <c r="P357"/>
  <c r="R306"/>
  <c r="C51" i="12"/>
  <c r="S306" i="8"/>
  <c r="Q270"/>
  <c r="M302"/>
  <c r="P270"/>
  <c r="S270"/>
  <c r="O270"/>
  <c r="R270"/>
  <c r="N309"/>
  <c r="Q358"/>
  <c r="Q306"/>
  <c r="N272"/>
  <c r="N270" s="1"/>
  <c r="M270"/>
  <c r="N296"/>
  <c r="H294"/>
  <c r="H275"/>
  <c r="H274"/>
  <c r="H273"/>
  <c r="E52" i="12" l="1"/>
  <c r="O357" i="8"/>
  <c r="N304"/>
  <c r="G51" i="12"/>
  <c r="Q357" i="8"/>
  <c r="N358"/>
  <c r="N306"/>
  <c r="N294"/>
  <c r="N269"/>
  <c r="N267" s="1"/>
  <c r="N357" l="1"/>
  <c r="D51" i="12"/>
  <c r="H269" i="8"/>
  <c r="H268"/>
  <c r="H267"/>
  <c r="H114" l="1"/>
  <c r="H115"/>
  <c r="H112"/>
  <c r="N112"/>
  <c r="N109" s="1"/>
  <c r="O112"/>
  <c r="O109" s="1"/>
  <c r="P112"/>
  <c r="P109" s="1"/>
  <c r="Q112"/>
  <c r="Q109" s="1"/>
  <c r="R112"/>
  <c r="R109" s="1"/>
  <c r="S112"/>
  <c r="S109" s="1"/>
  <c r="M112"/>
  <c r="M109" s="1"/>
  <c r="N194" l="1"/>
  <c r="O194"/>
  <c r="P194"/>
  <c r="Q194"/>
  <c r="R194"/>
  <c r="S194"/>
  <c r="M194"/>
  <c r="N144"/>
  <c r="M144"/>
  <c r="N148"/>
  <c r="O148"/>
  <c r="P148"/>
  <c r="Q148"/>
  <c r="R148"/>
  <c r="S148"/>
  <c r="M264"/>
  <c r="O264"/>
  <c r="P264"/>
  <c r="Q264"/>
  <c r="R264"/>
  <c r="S264"/>
  <c r="N260"/>
  <c r="O260"/>
  <c r="P260"/>
  <c r="Q260"/>
  <c r="R260"/>
  <c r="S260"/>
  <c r="M260"/>
  <c r="N257"/>
  <c r="O257"/>
  <c r="P257"/>
  <c r="Q257"/>
  <c r="R257"/>
  <c r="S257"/>
  <c r="M257"/>
  <c r="N254"/>
  <c r="O254"/>
  <c r="P254"/>
  <c r="Q254"/>
  <c r="R254"/>
  <c r="S254"/>
  <c r="M254"/>
  <c r="H260"/>
  <c r="H257"/>
  <c r="N250"/>
  <c r="N248" s="1"/>
  <c r="O250"/>
  <c r="O248" s="1"/>
  <c r="P250"/>
  <c r="P248" s="1"/>
  <c r="Q250"/>
  <c r="Q248" s="1"/>
  <c r="R250"/>
  <c r="R248" s="1"/>
  <c r="S250"/>
  <c r="S248" s="1"/>
  <c r="M250"/>
  <c r="M248" s="1"/>
  <c r="N251"/>
  <c r="O251"/>
  <c r="P251"/>
  <c r="Q251"/>
  <c r="R251"/>
  <c r="S251"/>
  <c r="M251"/>
  <c r="H251"/>
  <c r="H248"/>
  <c r="N244"/>
  <c r="N242" s="1"/>
  <c r="O244"/>
  <c r="O242" s="1"/>
  <c r="P244"/>
  <c r="P242" s="1"/>
  <c r="Q244"/>
  <c r="Q242" s="1"/>
  <c r="R244"/>
  <c r="R242" s="1"/>
  <c r="S244"/>
  <c r="S242" s="1"/>
  <c r="M244"/>
  <c r="M242" s="1"/>
  <c r="N245"/>
  <c r="O245"/>
  <c r="P245"/>
  <c r="Q245"/>
  <c r="R245"/>
  <c r="S245"/>
  <c r="M245"/>
  <c r="N235"/>
  <c r="N233" s="1"/>
  <c r="O235"/>
  <c r="O233" s="1"/>
  <c r="P235"/>
  <c r="P233" s="1"/>
  <c r="Q235"/>
  <c r="Q233" s="1"/>
  <c r="R235"/>
  <c r="R233" s="1"/>
  <c r="S235"/>
  <c r="S233" s="1"/>
  <c r="M235"/>
  <c r="M233" s="1"/>
  <c r="N236"/>
  <c r="O236"/>
  <c r="P236"/>
  <c r="Q236"/>
  <c r="R236"/>
  <c r="S236"/>
  <c r="M236"/>
  <c r="N239"/>
  <c r="O239"/>
  <c r="P239"/>
  <c r="Q239"/>
  <c r="R239"/>
  <c r="S239"/>
  <c r="M239"/>
  <c r="N229"/>
  <c r="O229"/>
  <c r="P229"/>
  <c r="Q229"/>
  <c r="R229"/>
  <c r="S229"/>
  <c r="N230"/>
  <c r="N227" s="1"/>
  <c r="O230"/>
  <c r="O227" s="1"/>
  <c r="P230"/>
  <c r="P227" s="1"/>
  <c r="Q230"/>
  <c r="Q227" s="1"/>
  <c r="R230"/>
  <c r="R227" s="1"/>
  <c r="S230"/>
  <c r="S227" s="1"/>
  <c r="M230"/>
  <c r="M227" s="1"/>
  <c r="H230"/>
  <c r="N223"/>
  <c r="N221" s="1"/>
  <c r="O223"/>
  <c r="P223"/>
  <c r="P221" s="1"/>
  <c r="Q223"/>
  <c r="R223"/>
  <c r="S223"/>
  <c r="S221" s="1"/>
  <c r="M223"/>
  <c r="M221" s="1"/>
  <c r="N224"/>
  <c r="O224"/>
  <c r="P224"/>
  <c r="Q224"/>
  <c r="R224"/>
  <c r="S224"/>
  <c r="M224"/>
  <c r="H224"/>
  <c r="N211"/>
  <c r="N209" s="1"/>
  <c r="O211"/>
  <c r="O209" s="1"/>
  <c r="P211"/>
  <c r="P209" s="1"/>
  <c r="Q211"/>
  <c r="Q209" s="1"/>
  <c r="R211"/>
  <c r="R209" s="1"/>
  <c r="S211"/>
  <c r="M211"/>
  <c r="M209" s="1"/>
  <c r="N218"/>
  <c r="O218"/>
  <c r="P218"/>
  <c r="Q218"/>
  <c r="R218"/>
  <c r="S218"/>
  <c r="M218"/>
  <c r="N215"/>
  <c r="O215"/>
  <c r="P215"/>
  <c r="Q215"/>
  <c r="R215"/>
  <c r="S215"/>
  <c r="M215"/>
  <c r="N212"/>
  <c r="O212"/>
  <c r="P212"/>
  <c r="Q212"/>
  <c r="R212"/>
  <c r="S212"/>
  <c r="M212"/>
  <c r="H212"/>
  <c r="N206"/>
  <c r="O206"/>
  <c r="P206"/>
  <c r="Q206"/>
  <c r="R206"/>
  <c r="S206"/>
  <c r="M206"/>
  <c r="H203"/>
  <c r="N203"/>
  <c r="O203"/>
  <c r="P203"/>
  <c r="Q203"/>
  <c r="R203"/>
  <c r="S203"/>
  <c r="M203"/>
  <c r="N200"/>
  <c r="O200"/>
  <c r="P200"/>
  <c r="Q200"/>
  <c r="R200"/>
  <c r="S200"/>
  <c r="M200"/>
  <c r="N197"/>
  <c r="O197"/>
  <c r="P197"/>
  <c r="Q197"/>
  <c r="R197"/>
  <c r="S197"/>
  <c r="M197"/>
  <c r="H200"/>
  <c r="H197"/>
  <c r="H194"/>
  <c r="M191"/>
  <c r="N191"/>
  <c r="O191"/>
  <c r="P191"/>
  <c r="Q191"/>
  <c r="R191"/>
  <c r="S191"/>
  <c r="N188"/>
  <c r="O188"/>
  <c r="P188"/>
  <c r="Q188"/>
  <c r="R188"/>
  <c r="S188"/>
  <c r="M188"/>
  <c r="N185"/>
  <c r="O185"/>
  <c r="P185"/>
  <c r="Q185"/>
  <c r="R185"/>
  <c r="S185"/>
  <c r="M185"/>
  <c r="H185"/>
  <c r="R182" l="1"/>
  <c r="N182"/>
  <c r="P182"/>
  <c r="M182"/>
  <c r="Q182"/>
  <c r="S265"/>
  <c r="R265"/>
  <c r="R263" s="1"/>
  <c r="S182"/>
  <c r="O182"/>
  <c r="S209"/>
  <c r="Q265"/>
  <c r="Q263" s="1"/>
  <c r="R221"/>
  <c r="P265"/>
  <c r="P263" s="1"/>
  <c r="O265"/>
  <c r="O263" s="1"/>
  <c r="Q221"/>
  <c r="M265"/>
  <c r="O221"/>
  <c r="S263"/>
  <c r="O164"/>
  <c r="O161"/>
  <c r="S164"/>
  <c r="M263" l="1"/>
  <c r="G43" i="12"/>
  <c r="C43"/>
  <c r="F43"/>
  <c r="H42"/>
  <c r="I42"/>
  <c r="E42"/>
  <c r="C42"/>
  <c r="H43"/>
  <c r="F42"/>
  <c r="I43"/>
  <c r="E43"/>
  <c r="G42"/>
  <c r="S136" i="8"/>
  <c r="O136"/>
  <c r="Q136"/>
  <c r="P136"/>
  <c r="R136"/>
  <c r="N136"/>
  <c r="H109"/>
  <c r="H133"/>
  <c r="H130"/>
  <c r="H127"/>
  <c r="H124"/>
  <c r="H41" i="12" l="1"/>
  <c r="I41"/>
  <c r="D42"/>
  <c r="D43"/>
  <c r="C41"/>
  <c r="G41"/>
  <c r="E41"/>
  <c r="F41"/>
  <c r="S138" i="6"/>
  <c r="I22" i="12" s="1"/>
  <c r="R138" i="6"/>
  <c r="H22" i="12" s="1"/>
  <c r="Q138" i="6"/>
  <c r="G22" i="12" s="1"/>
  <c r="P138" i="6"/>
  <c r="F22" i="12" s="1"/>
  <c r="O138" i="6"/>
  <c r="E22" i="12" s="1"/>
  <c r="N138" i="6"/>
  <c r="M138"/>
  <c r="C22" i="12" s="1"/>
  <c r="S137" i="6"/>
  <c r="I21" i="12" s="1"/>
  <c r="R137" i="6"/>
  <c r="H21" i="12" s="1"/>
  <c r="Q137" i="6"/>
  <c r="G21" i="12" s="1"/>
  <c r="P137" i="6"/>
  <c r="F21" i="12" s="1"/>
  <c r="O137" i="6"/>
  <c r="E21" i="12" s="1"/>
  <c r="N137" i="6"/>
  <c r="H135"/>
  <c r="H134"/>
  <c r="H133"/>
  <c r="H132"/>
  <c r="S131"/>
  <c r="R131"/>
  <c r="Q131"/>
  <c r="P131"/>
  <c r="O131"/>
  <c r="N131"/>
  <c r="M131"/>
  <c r="H131"/>
  <c r="H129"/>
  <c r="S128"/>
  <c r="R128"/>
  <c r="Q128"/>
  <c r="P128"/>
  <c r="O128"/>
  <c r="N128"/>
  <c r="M128"/>
  <c r="H128"/>
  <c r="S113"/>
  <c r="R113"/>
  <c r="Q113"/>
  <c r="P113"/>
  <c r="O113"/>
  <c r="N113"/>
  <c r="M113"/>
  <c r="S107"/>
  <c r="R107"/>
  <c r="Q107"/>
  <c r="P107"/>
  <c r="O107"/>
  <c r="N107"/>
  <c r="M107"/>
  <c r="H97"/>
  <c r="H96"/>
  <c r="H95"/>
  <c r="H94"/>
  <c r="S93"/>
  <c r="R93"/>
  <c r="Q93"/>
  <c r="P93"/>
  <c r="O93"/>
  <c r="N93"/>
  <c r="M93"/>
  <c r="H93"/>
  <c r="S90"/>
  <c r="R90"/>
  <c r="Q90"/>
  <c r="P90"/>
  <c r="O90"/>
  <c r="N90"/>
  <c r="M90"/>
  <c r="T23" i="1"/>
  <c r="S23"/>
  <c r="T91"/>
  <c r="S91"/>
  <c r="T103"/>
  <c r="S103"/>
  <c r="P103"/>
  <c r="O103"/>
  <c r="J103"/>
  <c r="I103"/>
  <c r="F75" i="12" s="1"/>
  <c r="K103" i="1"/>
  <c r="E75" i="12" s="1"/>
  <c r="L103" i="1"/>
  <c r="M103"/>
  <c r="H52"/>
  <c r="H53"/>
  <c r="H54"/>
  <c r="H51"/>
  <c r="I48"/>
  <c r="J48"/>
  <c r="K48"/>
  <c r="L48"/>
  <c r="M48"/>
  <c r="H50"/>
  <c r="H82"/>
  <c r="H81"/>
  <c r="M80"/>
  <c r="L80"/>
  <c r="K80"/>
  <c r="J80"/>
  <c r="I80"/>
  <c r="H93"/>
  <c r="H94"/>
  <c r="H92"/>
  <c r="I91"/>
  <c r="J91"/>
  <c r="K91"/>
  <c r="L91"/>
  <c r="M91"/>
  <c r="V60"/>
  <c r="U60"/>
  <c r="T60"/>
  <c r="S60"/>
  <c r="D21" i="12" l="1"/>
  <c r="D22"/>
  <c r="I75"/>
  <c r="D41"/>
  <c r="J41" s="1"/>
  <c r="O136" i="6"/>
  <c r="S136"/>
  <c r="P136"/>
  <c r="M136"/>
  <c r="Q136"/>
  <c r="H80" i="1"/>
  <c r="H48"/>
  <c r="N136" i="6"/>
  <c r="R136"/>
  <c r="H91" i="1"/>
  <c r="H83" l="1"/>
  <c r="M406" i="8" l="1"/>
  <c r="N406"/>
  <c r="O406"/>
  <c r="P406"/>
  <c r="Q406"/>
  <c r="R406"/>
  <c r="S406"/>
  <c r="N405"/>
  <c r="O405"/>
  <c r="P405"/>
  <c r="Q405"/>
  <c r="R405"/>
  <c r="S405"/>
  <c r="M405"/>
  <c r="N401"/>
  <c r="O401"/>
  <c r="P401"/>
  <c r="Q401"/>
  <c r="R401"/>
  <c r="S401"/>
  <c r="M401"/>
  <c r="H401"/>
  <c r="N398"/>
  <c r="O398"/>
  <c r="P398"/>
  <c r="Q398"/>
  <c r="R398"/>
  <c r="S398"/>
  <c r="M398"/>
  <c r="H398"/>
  <c r="N395"/>
  <c r="O395"/>
  <c r="P395"/>
  <c r="Q395"/>
  <c r="R395"/>
  <c r="S395"/>
  <c r="M395"/>
  <c r="H395"/>
  <c r="O392"/>
  <c r="P392"/>
  <c r="Q392"/>
  <c r="R392"/>
  <c r="S392"/>
  <c r="M392"/>
  <c r="H393"/>
  <c r="N389"/>
  <c r="O389"/>
  <c r="P389"/>
  <c r="Q389"/>
  <c r="R389"/>
  <c r="S389"/>
  <c r="M389"/>
  <c r="H391"/>
  <c r="H389"/>
  <c r="N386"/>
  <c r="O386"/>
  <c r="P386"/>
  <c r="Q386"/>
  <c r="R386"/>
  <c r="S386"/>
  <c r="M386"/>
  <c r="H386"/>
  <c r="N383"/>
  <c r="O383"/>
  <c r="P383"/>
  <c r="Q383"/>
  <c r="R383"/>
  <c r="S383"/>
  <c r="M383"/>
  <c r="H383"/>
  <c r="N380"/>
  <c r="O380"/>
  <c r="M380"/>
  <c r="N377"/>
  <c r="O377"/>
  <c r="P377"/>
  <c r="Q377"/>
  <c r="R377"/>
  <c r="S377"/>
  <c r="M377"/>
  <c r="M374"/>
  <c r="H374"/>
  <c r="H6" i="7"/>
  <c r="P404" i="8" l="1"/>
  <c r="S404"/>
  <c r="O404"/>
  <c r="Q404"/>
  <c r="N404"/>
  <c r="M404"/>
  <c r="R404"/>
  <c r="N56" i="7"/>
  <c r="O56"/>
  <c r="O53" s="1"/>
  <c r="P56"/>
  <c r="P53" s="1"/>
  <c r="Q56"/>
  <c r="R56"/>
  <c r="S56"/>
  <c r="S53" s="1"/>
  <c r="N57"/>
  <c r="N54" s="1"/>
  <c r="O57"/>
  <c r="P57"/>
  <c r="Q57"/>
  <c r="Q54" s="1"/>
  <c r="R57"/>
  <c r="R54" s="1"/>
  <c r="S57"/>
  <c r="M57"/>
  <c r="M54" s="1"/>
  <c r="M56"/>
  <c r="M53" s="1"/>
  <c r="N61"/>
  <c r="O61"/>
  <c r="R61"/>
  <c r="S61"/>
  <c r="M61"/>
  <c r="H63"/>
  <c r="H61"/>
  <c r="N58"/>
  <c r="O58"/>
  <c r="R58"/>
  <c r="S58"/>
  <c r="M58"/>
  <c r="H59"/>
  <c r="H60"/>
  <c r="H58"/>
  <c r="H55"/>
  <c r="S55" l="1"/>
  <c r="O55"/>
  <c r="P55"/>
  <c r="R55"/>
  <c r="N55"/>
  <c r="Q55"/>
  <c r="M52"/>
  <c r="S54"/>
  <c r="S52" s="1"/>
  <c r="O54"/>
  <c r="O52" s="1"/>
  <c r="Q53"/>
  <c r="Q52" s="1"/>
  <c r="P54"/>
  <c r="P52" s="1"/>
  <c r="R53"/>
  <c r="R52" s="1"/>
  <c r="N53"/>
  <c r="N52" s="1"/>
  <c r="H53"/>
  <c r="H52"/>
  <c r="N13"/>
  <c r="O13"/>
  <c r="P13"/>
  <c r="Q13"/>
  <c r="R13"/>
  <c r="S13"/>
  <c r="N14"/>
  <c r="O14"/>
  <c r="P14"/>
  <c r="Q14"/>
  <c r="R14"/>
  <c r="S14"/>
  <c r="M14"/>
  <c r="M13"/>
  <c r="O26"/>
  <c r="N26"/>
  <c r="M26"/>
  <c r="N25"/>
  <c r="O25"/>
  <c r="O24" s="1"/>
  <c r="P25"/>
  <c r="Q25"/>
  <c r="R25"/>
  <c r="S25"/>
  <c r="P26"/>
  <c r="Q26"/>
  <c r="R26"/>
  <c r="S26"/>
  <c r="S24" s="1"/>
  <c r="M25"/>
  <c r="M27"/>
  <c r="S36"/>
  <c r="R36"/>
  <c r="Q36"/>
  <c r="P36"/>
  <c r="O36"/>
  <c r="N36"/>
  <c r="M36"/>
  <c r="H36"/>
  <c r="S33"/>
  <c r="R33"/>
  <c r="Q33"/>
  <c r="P33"/>
  <c r="O33"/>
  <c r="N33"/>
  <c r="M33"/>
  <c r="H33"/>
  <c r="H30"/>
  <c r="S30"/>
  <c r="R30"/>
  <c r="Q30"/>
  <c r="P30"/>
  <c r="O30"/>
  <c r="N30"/>
  <c r="M30"/>
  <c r="N27"/>
  <c r="O27"/>
  <c r="P27"/>
  <c r="Q27"/>
  <c r="R27"/>
  <c r="S27"/>
  <c r="H26"/>
  <c r="H24"/>
  <c r="N15"/>
  <c r="O15"/>
  <c r="Q15"/>
  <c r="M15"/>
  <c r="H15"/>
  <c r="H12"/>
  <c r="H9"/>
  <c r="H10"/>
  <c r="N21" i="6"/>
  <c r="O10" i="7" l="1"/>
  <c r="P24"/>
  <c r="P12"/>
  <c r="R12"/>
  <c r="N12"/>
  <c r="M24"/>
  <c r="M10"/>
  <c r="Q24"/>
  <c r="M12"/>
  <c r="R24"/>
  <c r="N24"/>
  <c r="S12"/>
  <c r="O12"/>
  <c r="Q12"/>
  <c r="N18" i="6"/>
  <c r="S21"/>
  <c r="S18" s="1"/>
  <c r="R21"/>
  <c r="R18" s="1"/>
  <c r="Q21"/>
  <c r="Q18" s="1"/>
  <c r="P21"/>
  <c r="P18" s="1"/>
  <c r="O21"/>
  <c r="O18" s="1"/>
  <c r="N22"/>
  <c r="N19" s="1"/>
  <c r="O22"/>
  <c r="P22"/>
  <c r="P19" s="1"/>
  <c r="Q22"/>
  <c r="Q19" s="1"/>
  <c r="R22"/>
  <c r="R19" s="1"/>
  <c r="S22"/>
  <c r="S20" s="1"/>
  <c r="M21"/>
  <c r="M22"/>
  <c r="M19" s="1"/>
  <c r="N23"/>
  <c r="O23"/>
  <c r="P23"/>
  <c r="Q23"/>
  <c r="R23"/>
  <c r="S23"/>
  <c r="M23"/>
  <c r="N41"/>
  <c r="O41"/>
  <c r="P41"/>
  <c r="Q41"/>
  <c r="R41"/>
  <c r="S41"/>
  <c r="M41"/>
  <c r="N56"/>
  <c r="O56"/>
  <c r="P56"/>
  <c r="Q56"/>
  <c r="R56"/>
  <c r="S56"/>
  <c r="M56"/>
  <c r="N71"/>
  <c r="O71"/>
  <c r="P71"/>
  <c r="Q71"/>
  <c r="R71"/>
  <c r="S71"/>
  <c r="M71"/>
  <c r="H71"/>
  <c r="H56"/>
  <c r="H41"/>
  <c r="H23"/>
  <c r="H22"/>
  <c r="H21"/>
  <c r="H20"/>
  <c r="H17"/>
  <c r="M20" l="1"/>
  <c r="O20"/>
  <c r="R20"/>
  <c r="P17"/>
  <c r="Q17"/>
  <c r="N20"/>
  <c r="R17"/>
  <c r="N17"/>
  <c r="Q20"/>
  <c r="S19"/>
  <c r="S17" s="1"/>
  <c r="O19"/>
  <c r="O17" s="1"/>
  <c r="M9" i="7"/>
  <c r="P20" i="6"/>
  <c r="M18"/>
  <c r="M17" s="1"/>
  <c r="M86" s="1"/>
  <c r="H10"/>
  <c r="H182" i="8" l="1"/>
  <c r="N184"/>
  <c r="O176" l="1"/>
  <c r="P176"/>
  <c r="Q176"/>
  <c r="R176"/>
  <c r="S176"/>
  <c r="M176"/>
  <c r="N177"/>
  <c r="N178"/>
  <c r="O173"/>
  <c r="P173"/>
  <c r="Q173"/>
  <c r="R173"/>
  <c r="S173"/>
  <c r="M173"/>
  <c r="N175"/>
  <c r="N173" s="1"/>
  <c r="M170"/>
  <c r="O170"/>
  <c r="P170"/>
  <c r="Q170"/>
  <c r="R170"/>
  <c r="S170"/>
  <c r="N171"/>
  <c r="N172"/>
  <c r="M179"/>
  <c r="N180"/>
  <c r="N181"/>
  <c r="O179"/>
  <c r="N179" s="1"/>
  <c r="H179"/>
  <c r="H176"/>
  <c r="H173"/>
  <c r="H170"/>
  <c r="H169"/>
  <c r="N265"/>
  <c r="O146"/>
  <c r="M147"/>
  <c r="N166"/>
  <c r="N164" s="1"/>
  <c r="R164"/>
  <c r="Q164"/>
  <c r="P164"/>
  <c r="M164"/>
  <c r="H164"/>
  <c r="P161"/>
  <c r="Q161"/>
  <c r="R161"/>
  <c r="S161"/>
  <c r="M161"/>
  <c r="N163"/>
  <c r="N161" s="1"/>
  <c r="N142"/>
  <c r="N264" s="1"/>
  <c r="M140"/>
  <c r="H158"/>
  <c r="N155"/>
  <c r="O155"/>
  <c r="P155"/>
  <c r="Q155"/>
  <c r="R155"/>
  <c r="S155"/>
  <c r="M156"/>
  <c r="M157"/>
  <c r="M148" s="1"/>
  <c r="H155"/>
  <c r="P146"/>
  <c r="Q146"/>
  <c r="R146"/>
  <c r="S146"/>
  <c r="O140"/>
  <c r="P140"/>
  <c r="Q140"/>
  <c r="R140"/>
  <c r="S140"/>
  <c r="H151"/>
  <c r="H150"/>
  <c r="H149"/>
  <c r="H146"/>
  <c r="N263" l="1"/>
  <c r="N176"/>
  <c r="N140"/>
  <c r="M155"/>
  <c r="N170"/>
  <c r="M146"/>
  <c r="N146"/>
  <c r="H15" i="4" l="1"/>
  <c r="H83" i="6" l="1"/>
  <c r="M52" i="9"/>
  <c r="N52"/>
  <c r="O52"/>
  <c r="P52"/>
  <c r="Q52"/>
  <c r="R52"/>
  <c r="S52"/>
  <c r="N51"/>
  <c r="O51"/>
  <c r="P51"/>
  <c r="Q51"/>
  <c r="R51"/>
  <c r="S51"/>
  <c r="M51"/>
  <c r="S50"/>
  <c r="N50"/>
  <c r="O50"/>
  <c r="P50"/>
  <c r="Q50"/>
  <c r="R50"/>
  <c r="M50"/>
  <c r="D36" i="11" l="1"/>
  <c r="E36"/>
  <c r="C35"/>
  <c r="D35"/>
  <c r="E35"/>
  <c r="F35"/>
  <c r="M43" i="9"/>
  <c r="E46" i="12"/>
  <c r="F46"/>
  <c r="G46"/>
  <c r="H46"/>
  <c r="I46"/>
  <c r="E45"/>
  <c r="F45"/>
  <c r="G45"/>
  <c r="H45"/>
  <c r="I45"/>
  <c r="C45"/>
  <c r="C46"/>
  <c r="C44" l="1"/>
  <c r="H44"/>
  <c r="G44"/>
  <c r="D46"/>
  <c r="I44"/>
  <c r="D45"/>
  <c r="F44"/>
  <c r="E44"/>
  <c r="D44" l="1"/>
  <c r="J44" s="1"/>
  <c r="D76"/>
  <c r="H74"/>
  <c r="E74"/>
  <c r="D16"/>
  <c r="D15"/>
  <c r="I14"/>
  <c r="H14"/>
  <c r="G14"/>
  <c r="F14"/>
  <c r="E14"/>
  <c r="C14"/>
  <c r="O62" i="9"/>
  <c r="P62"/>
  <c r="S62"/>
  <c r="N62"/>
  <c r="N43"/>
  <c r="O43"/>
  <c r="P43"/>
  <c r="Q43"/>
  <c r="R43"/>
  <c r="S43"/>
  <c r="C63" i="12"/>
  <c r="N44" i="9"/>
  <c r="O44"/>
  <c r="E63" i="12" s="1"/>
  <c r="P44" i="9"/>
  <c r="F63" i="12" s="1"/>
  <c r="Q44" i="9"/>
  <c r="G63" i="12" s="1"/>
  <c r="R44" i="9"/>
  <c r="H63" i="12" s="1"/>
  <c r="S44" i="9"/>
  <c r="I63" i="12" s="1"/>
  <c r="C64"/>
  <c r="N45" i="9"/>
  <c r="O45"/>
  <c r="E64" i="12" s="1"/>
  <c r="P45" i="9"/>
  <c r="F64" i="12" s="1"/>
  <c r="Q45" i="9"/>
  <c r="G64" i="12" s="1"/>
  <c r="R45" i="9"/>
  <c r="H64" i="12" s="1"/>
  <c r="S45" i="9"/>
  <c r="I64" i="12" s="1"/>
  <c r="N64" i="9"/>
  <c r="M62"/>
  <c r="Q62"/>
  <c r="R62"/>
  <c r="M63"/>
  <c r="C66" i="12" s="1"/>
  <c r="N63" i="9"/>
  <c r="O63"/>
  <c r="E66" i="12" s="1"/>
  <c r="P63" i="9"/>
  <c r="F66" i="12" s="1"/>
  <c r="Q63" i="9"/>
  <c r="G66" i="12" s="1"/>
  <c r="R63" i="9"/>
  <c r="H66" i="12" s="1"/>
  <c r="S63" i="9"/>
  <c r="I66" i="12" s="1"/>
  <c r="M64" i="9"/>
  <c r="O64"/>
  <c r="E67" i="12" s="1"/>
  <c r="P64" i="9"/>
  <c r="F67" i="12" s="1"/>
  <c r="Q64" i="9"/>
  <c r="G67" i="12" s="1"/>
  <c r="R64" i="9"/>
  <c r="H67" i="12" s="1"/>
  <c r="S64" i="9"/>
  <c r="I67" i="12" s="1"/>
  <c r="H14" i="4"/>
  <c r="G75" i="12"/>
  <c r="N8" i="9" l="1"/>
  <c r="C67" i="12"/>
  <c r="M8" i="9"/>
  <c r="G74" i="12"/>
  <c r="D75"/>
  <c r="C75" s="1"/>
  <c r="G62"/>
  <c r="C62"/>
  <c r="F62"/>
  <c r="D64"/>
  <c r="H62"/>
  <c r="M6" i="9"/>
  <c r="I62" i="12"/>
  <c r="E62"/>
  <c r="D63"/>
  <c r="I74"/>
  <c r="F74"/>
  <c r="G65"/>
  <c r="H65"/>
  <c r="I65"/>
  <c r="D66"/>
  <c r="F65"/>
  <c r="C65"/>
  <c r="E65"/>
  <c r="D67"/>
  <c r="D14"/>
  <c r="L43" i="1"/>
  <c r="H43"/>
  <c r="F43" s="1"/>
  <c r="D62" i="12" l="1"/>
  <c r="C74"/>
  <c r="D65"/>
  <c r="J65" s="1"/>
  <c r="D74" l="1"/>
  <c r="J74" s="1"/>
  <c r="I70"/>
  <c r="I61" s="1"/>
  <c r="H70"/>
  <c r="H61" s="1"/>
  <c r="G70"/>
  <c r="G61" s="1"/>
  <c r="F70"/>
  <c r="F61" s="1"/>
  <c r="E70"/>
  <c r="C70"/>
  <c r="C61" s="1"/>
  <c r="I69"/>
  <c r="H69"/>
  <c r="G69"/>
  <c r="F69"/>
  <c r="E69"/>
  <c r="I57"/>
  <c r="H57"/>
  <c r="G57"/>
  <c r="F57"/>
  <c r="E57"/>
  <c r="C57"/>
  <c r="S372" i="8"/>
  <c r="R372"/>
  <c r="Q372"/>
  <c r="P372"/>
  <c r="O372"/>
  <c r="N372"/>
  <c r="N8" s="1"/>
  <c r="M372"/>
  <c r="M8" s="1"/>
  <c r="S371"/>
  <c r="I54" i="12" s="1"/>
  <c r="R371" i="8"/>
  <c r="H54" i="12" s="1"/>
  <c r="Q371" i="8"/>
  <c r="G54" i="12" s="1"/>
  <c r="P371" i="8"/>
  <c r="F54" i="12" s="1"/>
  <c r="O371" i="8"/>
  <c r="E54" i="12" s="1"/>
  <c r="N371" i="8"/>
  <c r="M371"/>
  <c r="M7" s="1"/>
  <c r="S370"/>
  <c r="R370"/>
  <c r="Q370"/>
  <c r="P370"/>
  <c r="O370"/>
  <c r="N370"/>
  <c r="M370"/>
  <c r="M6" s="1"/>
  <c r="I49" i="12"/>
  <c r="H49"/>
  <c r="G49"/>
  <c r="F49"/>
  <c r="E49"/>
  <c r="C49"/>
  <c r="S303" i="8"/>
  <c r="S7" s="1"/>
  <c r="R303"/>
  <c r="R7" s="1"/>
  <c r="Q303"/>
  <c r="Q7" s="1"/>
  <c r="P303"/>
  <c r="P7" s="1"/>
  <c r="O303"/>
  <c r="O7" s="1"/>
  <c r="N303"/>
  <c r="C48" i="12"/>
  <c r="H144" i="8"/>
  <c r="H142"/>
  <c r="H141"/>
  <c r="S88" i="6"/>
  <c r="I19" i="12" s="1"/>
  <c r="I13" s="1"/>
  <c r="R88" i="6"/>
  <c r="H19" i="12" s="1"/>
  <c r="H13" s="1"/>
  <c r="Q88" i="6"/>
  <c r="G19" i="12" s="1"/>
  <c r="G13" s="1"/>
  <c r="P88" i="6"/>
  <c r="F19" i="12" s="1"/>
  <c r="F13" s="1"/>
  <c r="O88" i="6"/>
  <c r="E19" i="12" s="1"/>
  <c r="N88" i="6"/>
  <c r="M88"/>
  <c r="C19" i="12" s="1"/>
  <c r="S87" i="6"/>
  <c r="I18" i="12" s="1"/>
  <c r="R87" i="6"/>
  <c r="H18" i="12" s="1"/>
  <c r="Q87" i="6"/>
  <c r="G18" i="12" s="1"/>
  <c r="P87" i="6"/>
  <c r="F18" i="12" s="1"/>
  <c r="O87" i="6"/>
  <c r="E18" i="12" s="1"/>
  <c r="N87" i="6"/>
  <c r="M87"/>
  <c r="C18" i="12" s="1"/>
  <c r="S86" i="6"/>
  <c r="R86"/>
  <c r="Q86"/>
  <c r="P86"/>
  <c r="O86"/>
  <c r="N86"/>
  <c r="S15"/>
  <c r="S8" s="1"/>
  <c r="R15"/>
  <c r="R8" s="1"/>
  <c r="Q15"/>
  <c r="Q8" s="1"/>
  <c r="P15"/>
  <c r="P8" s="1"/>
  <c r="O15"/>
  <c r="O8" s="1"/>
  <c r="N15"/>
  <c r="N8" s="1"/>
  <c r="M15"/>
  <c r="M8" s="1"/>
  <c r="S14"/>
  <c r="S7" s="1"/>
  <c r="R14"/>
  <c r="R7" s="1"/>
  <c r="Q14"/>
  <c r="Q7" s="1"/>
  <c r="P14"/>
  <c r="P7" s="1"/>
  <c r="O14"/>
  <c r="O7" s="1"/>
  <c r="N14"/>
  <c r="N7" s="1"/>
  <c r="M14"/>
  <c r="M7" s="1"/>
  <c r="S13"/>
  <c r="S6" s="1"/>
  <c r="R13"/>
  <c r="R6" s="1"/>
  <c r="Q13"/>
  <c r="Q6" s="1"/>
  <c r="P13"/>
  <c r="P6" s="1"/>
  <c r="O13"/>
  <c r="O6" s="1"/>
  <c r="N13"/>
  <c r="N6" s="1"/>
  <c r="M13"/>
  <c r="M6" s="1"/>
  <c r="H6"/>
  <c r="S81" i="7"/>
  <c r="I33" i="12" s="1"/>
  <c r="R81" i="7"/>
  <c r="H33" i="12" s="1"/>
  <c r="Q81" i="7"/>
  <c r="G33" i="12" s="1"/>
  <c r="P81" i="7"/>
  <c r="F33" i="12" s="1"/>
  <c r="O81" i="7"/>
  <c r="E33" i="12" s="1"/>
  <c r="N81" i="7"/>
  <c r="M81"/>
  <c r="C33" i="12" s="1"/>
  <c r="S80" i="7"/>
  <c r="M80"/>
  <c r="S66"/>
  <c r="I31" i="12" s="1"/>
  <c r="R66" i="7"/>
  <c r="H31" i="12" s="1"/>
  <c r="S65" i="7"/>
  <c r="I30" i="12" s="1"/>
  <c r="R65" i="7"/>
  <c r="H30" i="12" s="1"/>
  <c r="Q65" i="7"/>
  <c r="G30" i="12" s="1"/>
  <c r="P65" i="7"/>
  <c r="F30" i="12" s="1"/>
  <c r="O65" i="7"/>
  <c r="E30" i="12" s="1"/>
  <c r="N65" i="7"/>
  <c r="M65"/>
  <c r="C30" i="12" s="1"/>
  <c r="S64" i="7"/>
  <c r="R64"/>
  <c r="P64"/>
  <c r="M64"/>
  <c r="P66"/>
  <c r="F31" i="12" s="1"/>
  <c r="M66" i="7"/>
  <c r="C31" i="12" s="1"/>
  <c r="Q10" i="7"/>
  <c r="S11"/>
  <c r="Q11"/>
  <c r="P11"/>
  <c r="O11"/>
  <c r="M11"/>
  <c r="M50" s="1"/>
  <c r="R11"/>
  <c r="N11"/>
  <c r="N50" s="1"/>
  <c r="H10" i="4"/>
  <c r="C69" i="12" l="1"/>
  <c r="M7" i="9"/>
  <c r="C12" i="12"/>
  <c r="C13"/>
  <c r="C20"/>
  <c r="H20"/>
  <c r="G20"/>
  <c r="C54"/>
  <c r="H55"/>
  <c r="R8" i="8"/>
  <c r="C55" i="12"/>
  <c r="G55"/>
  <c r="Q8" i="8"/>
  <c r="F55" i="12"/>
  <c r="F53" s="1"/>
  <c r="P8" i="8"/>
  <c r="N302"/>
  <c r="N6" s="1"/>
  <c r="N7"/>
  <c r="E55" i="12"/>
  <c r="O8" i="8"/>
  <c r="I55" i="12"/>
  <c r="I53" s="1"/>
  <c r="S8" i="8"/>
  <c r="H48" i="12"/>
  <c r="H47" s="1"/>
  <c r="R302" i="8"/>
  <c r="R6" s="1"/>
  <c r="E48" i="12"/>
  <c r="O302" i="8"/>
  <c r="O6" s="1"/>
  <c r="I48" i="12"/>
  <c r="S302" i="8"/>
  <c r="S6" s="1"/>
  <c r="M82" i="7"/>
  <c r="C34" i="12" s="1"/>
  <c r="I20"/>
  <c r="F48"/>
  <c r="P302" i="8"/>
  <c r="P6" s="1"/>
  <c r="G48" i="12"/>
  <c r="G47" s="1"/>
  <c r="Q302" i="8"/>
  <c r="Q6" s="1"/>
  <c r="I47" i="12"/>
  <c r="H29"/>
  <c r="Q49" i="7"/>
  <c r="G27" i="12" s="1"/>
  <c r="G24" s="1"/>
  <c r="N10" i="7"/>
  <c r="N49" s="1"/>
  <c r="N6" s="1"/>
  <c r="C29" i="12"/>
  <c r="C50"/>
  <c r="C47"/>
  <c r="I50"/>
  <c r="H53"/>
  <c r="G50"/>
  <c r="F50"/>
  <c r="F29"/>
  <c r="H12"/>
  <c r="H11" s="1"/>
  <c r="H17"/>
  <c r="E13"/>
  <c r="D13" s="1"/>
  <c r="D19"/>
  <c r="E36"/>
  <c r="E38"/>
  <c r="I38"/>
  <c r="I36"/>
  <c r="D49"/>
  <c r="E53"/>
  <c r="D54"/>
  <c r="E68"/>
  <c r="D69"/>
  <c r="E60"/>
  <c r="I68"/>
  <c r="I60"/>
  <c r="E12"/>
  <c r="E17"/>
  <c r="D18"/>
  <c r="D17" s="1"/>
  <c r="E20"/>
  <c r="F38"/>
  <c r="F36"/>
  <c r="D48"/>
  <c r="E47"/>
  <c r="F68"/>
  <c r="F60"/>
  <c r="D33"/>
  <c r="I12"/>
  <c r="I11" s="1"/>
  <c r="I17"/>
  <c r="F12"/>
  <c r="F11" s="1"/>
  <c r="F17"/>
  <c r="F20"/>
  <c r="G38"/>
  <c r="G36"/>
  <c r="F47"/>
  <c r="H50"/>
  <c r="C53"/>
  <c r="G53"/>
  <c r="C68"/>
  <c r="C60"/>
  <c r="G68"/>
  <c r="G60"/>
  <c r="D70"/>
  <c r="E61"/>
  <c r="D30"/>
  <c r="I29"/>
  <c r="C32"/>
  <c r="C17"/>
  <c r="G12"/>
  <c r="G11" s="1"/>
  <c r="G17"/>
  <c r="H38"/>
  <c r="H36"/>
  <c r="E50"/>
  <c r="D55"/>
  <c r="D57"/>
  <c r="H68"/>
  <c r="H60"/>
  <c r="S82" i="7"/>
  <c r="I34" i="12" s="1"/>
  <c r="I32" s="1"/>
  <c r="M49" i="7"/>
  <c r="O50"/>
  <c r="E28" i="12" s="1"/>
  <c r="O7" i="9"/>
  <c r="S7"/>
  <c r="P8"/>
  <c r="N7"/>
  <c r="N6" s="1"/>
  <c r="R7"/>
  <c r="O8"/>
  <c r="S8"/>
  <c r="Q7"/>
  <c r="R8"/>
  <c r="P7"/>
  <c r="Q8"/>
  <c r="O49" i="7"/>
  <c r="N80"/>
  <c r="N82" s="1"/>
  <c r="O9"/>
  <c r="O48" s="1"/>
  <c r="N9"/>
  <c r="N48" s="1"/>
  <c r="M48"/>
  <c r="M5" s="1"/>
  <c r="Q9"/>
  <c r="Q48" s="1"/>
  <c r="N13" i="4" l="1"/>
  <c r="D36" i="12"/>
  <c r="C11"/>
  <c r="J17"/>
  <c r="M6" i="7"/>
  <c r="M13" i="4" s="1"/>
  <c r="C27" i="12"/>
  <c r="Q6" i="7"/>
  <c r="Q13" i="4" s="1"/>
  <c r="D20" i="12"/>
  <c r="J20" s="1"/>
  <c r="S50" i="7"/>
  <c r="I28" i="12" s="1"/>
  <c r="I25" s="1"/>
  <c r="D50"/>
  <c r="J50" s="1"/>
  <c r="E58"/>
  <c r="E37" s="1"/>
  <c r="O374" i="8"/>
  <c r="D47" i="12"/>
  <c r="J47" s="1"/>
  <c r="C58"/>
  <c r="D60"/>
  <c r="E59"/>
  <c r="D53"/>
  <c r="D38"/>
  <c r="O6" i="7"/>
  <c r="O13" i="4" s="1"/>
  <c r="E27" i="12"/>
  <c r="E24" s="1"/>
  <c r="H59"/>
  <c r="D61"/>
  <c r="C59"/>
  <c r="C38"/>
  <c r="C36"/>
  <c r="D68"/>
  <c r="J68" s="1"/>
  <c r="I59"/>
  <c r="G72"/>
  <c r="G59"/>
  <c r="F59"/>
  <c r="D12"/>
  <c r="D11" s="1"/>
  <c r="E11"/>
  <c r="R6" i="9"/>
  <c r="S6"/>
  <c r="P6"/>
  <c r="O6"/>
  <c r="Q6"/>
  <c r="R50" i="7"/>
  <c r="Q50"/>
  <c r="P50"/>
  <c r="O66"/>
  <c r="O64"/>
  <c r="J11" i="12" l="1"/>
  <c r="S7" i="7"/>
  <c r="S15" i="4" s="1"/>
  <c r="C24" i="12"/>
  <c r="H28"/>
  <c r="E26"/>
  <c r="J38"/>
  <c r="G28"/>
  <c r="E31"/>
  <c r="D59"/>
  <c r="J59" s="1"/>
  <c r="C56"/>
  <c r="C37"/>
  <c r="C35" s="1"/>
  <c r="F28"/>
  <c r="M7" i="7"/>
  <c r="M15" i="4" s="1"/>
  <c r="C28" i="12"/>
  <c r="C25" s="1"/>
  <c r="G78"/>
  <c r="G9" s="1"/>
  <c r="E56"/>
  <c r="M10" i="4" l="1"/>
  <c r="E35" i="12"/>
  <c r="E72"/>
  <c r="E29"/>
  <c r="C26"/>
  <c r="C23"/>
  <c r="D28"/>
  <c r="C73"/>
  <c r="C79" s="1"/>
  <c r="C10" s="1"/>
  <c r="G26"/>
  <c r="C72"/>
  <c r="E78" l="1"/>
  <c r="E9" s="1"/>
  <c r="C78"/>
  <c r="C9" s="1"/>
  <c r="C71"/>
  <c r="C77" l="1"/>
  <c r="C8" s="1"/>
  <c r="S15" i="7"/>
  <c r="S9" s="1"/>
  <c r="S48" s="1"/>
  <c r="S5" s="1"/>
  <c r="S10"/>
  <c r="S49" s="1"/>
  <c r="S6" l="1"/>
  <c r="I27" i="12"/>
  <c r="I24" s="1"/>
  <c r="S13" i="4" l="1"/>
  <c r="S10" s="1"/>
  <c r="I26" i="12"/>
  <c r="I72" l="1"/>
  <c r="I23"/>
  <c r="I78" l="1"/>
  <c r="I9" s="1"/>
  <c r="P15" i="7"/>
  <c r="P9" s="1"/>
  <c r="P48" s="1"/>
  <c r="P10"/>
  <c r="P49" s="1"/>
  <c r="P6" l="1"/>
  <c r="P13" i="4" s="1"/>
  <c r="F27" i="12"/>
  <c r="F24" s="1"/>
  <c r="F26" l="1"/>
  <c r="F72" l="1"/>
  <c r="F78" l="1"/>
  <c r="F9" s="1"/>
  <c r="R15" i="7"/>
  <c r="R9" s="1"/>
  <c r="R48" s="1"/>
  <c r="R10"/>
  <c r="R49" s="1"/>
  <c r="H27" i="12" l="1"/>
  <c r="H24" s="1"/>
  <c r="R6" i="7"/>
  <c r="R13" i="4" s="1"/>
  <c r="H26" i="12" l="1"/>
  <c r="D27"/>
  <c r="D26" s="1"/>
  <c r="J26" s="1"/>
  <c r="D24" l="1"/>
  <c r="H72"/>
  <c r="D72" l="1"/>
  <c r="H78"/>
  <c r="H9" s="1"/>
  <c r="D78" l="1"/>
  <c r="D9" l="1"/>
  <c r="J78"/>
  <c r="Q58" i="7"/>
  <c r="P58" l="1"/>
  <c r="P61"/>
  <c r="Q61"/>
  <c r="Q64" l="1"/>
  <c r="Q66"/>
  <c r="N64" l="1"/>
  <c r="N5" s="1"/>
  <c r="N66"/>
  <c r="N7" s="1"/>
  <c r="N15" i="4" s="1"/>
  <c r="N10" s="1"/>
  <c r="G31" i="12"/>
  <c r="G29" l="1"/>
  <c r="D31"/>
  <c r="D29" s="1"/>
  <c r="J29" s="1"/>
  <c r="M55" i="7" l="1"/>
  <c r="N374" i="8"/>
  <c r="P374"/>
  <c r="F58" i="12"/>
  <c r="F56" l="1"/>
  <c r="F37"/>
  <c r="F35" l="1"/>
  <c r="Q374" i="8" l="1"/>
  <c r="G58" i="12"/>
  <c r="G56" l="1"/>
  <c r="G37"/>
  <c r="G35" l="1"/>
  <c r="R374" i="8" l="1"/>
  <c r="H58" i="12" l="1"/>
  <c r="H56" l="1"/>
  <c r="H37"/>
  <c r="H35" l="1"/>
  <c r="S374" i="8" l="1"/>
  <c r="I58" i="12" l="1"/>
  <c r="I56" l="1"/>
  <c r="I37"/>
  <c r="D58"/>
  <c r="D56" s="1"/>
  <c r="J56" s="1"/>
  <c r="I73" l="1"/>
  <c r="I35"/>
  <c r="D37"/>
  <c r="I79" l="1"/>
  <c r="I10" s="1"/>
  <c r="I71"/>
  <c r="I77" s="1"/>
  <c r="I8" s="1"/>
  <c r="D35"/>
  <c r="J35" s="1"/>
  <c r="P380" i="8" l="1"/>
  <c r="Q380"/>
  <c r="R380"/>
  <c r="S380"/>
  <c r="R68" i="7" l="1"/>
  <c r="R80" s="1"/>
  <c r="R82" s="1"/>
  <c r="R7" l="1"/>
  <c r="R15" i="4" s="1"/>
  <c r="R10" s="1"/>
  <c r="H34" i="12"/>
  <c r="H25" s="1"/>
  <c r="R5" i="7"/>
  <c r="H32" i="12" l="1"/>
  <c r="H23" l="1"/>
  <c r="H73"/>
  <c r="H71" l="1"/>
  <c r="H77" s="1"/>
  <c r="H8" s="1"/>
  <c r="H79"/>
  <c r="H10" s="1"/>
  <c r="Q68" i="7"/>
  <c r="Q80" s="1"/>
  <c r="Q82" l="1"/>
  <c r="Q5"/>
  <c r="Q7" l="1"/>
  <c r="Q15" i="4" s="1"/>
  <c r="Q10" s="1"/>
  <c r="G34" i="12"/>
  <c r="G25" s="1"/>
  <c r="G32" l="1"/>
  <c r="G73" l="1"/>
  <c r="G23"/>
  <c r="G71" l="1"/>
  <c r="G77" s="1"/>
  <c r="G8" s="1"/>
  <c r="G79"/>
  <c r="G10" s="1"/>
  <c r="P68" i="7"/>
  <c r="P80" s="1"/>
  <c r="P5" l="1"/>
  <c r="P82"/>
  <c r="P7" l="1"/>
  <c r="P15" i="4" s="1"/>
  <c r="P10" s="1"/>
  <c r="F34" i="12"/>
  <c r="F25" s="1"/>
  <c r="F32" l="1"/>
  <c r="F73" l="1"/>
  <c r="F23"/>
  <c r="F79" l="1"/>
  <c r="F10" s="1"/>
  <c r="F71"/>
  <c r="F77" s="1"/>
  <c r="F8" s="1"/>
  <c r="O68" i="7"/>
  <c r="O80" s="1"/>
  <c r="O5" l="1"/>
  <c r="O82"/>
  <c r="O7" l="1"/>
  <c r="O15" i="4" s="1"/>
  <c r="O10" s="1"/>
  <c r="E34" i="12"/>
  <c r="E25" s="1"/>
  <c r="D34" l="1"/>
  <c r="D32" s="1"/>
  <c r="E32"/>
  <c r="E73" l="1"/>
  <c r="E23"/>
  <c r="D25"/>
  <c r="E79" l="1"/>
  <c r="E10" s="1"/>
  <c r="E71"/>
  <c r="E77" s="1"/>
  <c r="E8" s="1"/>
  <c r="D73"/>
  <c r="D23"/>
  <c r="J23" s="1"/>
  <c r="D71" l="1"/>
  <c r="D79"/>
  <c r="D77" l="1"/>
  <c r="J71"/>
  <c r="J79"/>
  <c r="D10"/>
  <c r="D8" l="1"/>
  <c r="J8" s="1"/>
  <c r="J77"/>
  <c r="P45" i="7"/>
  <c r="Q45"/>
  <c r="R45"/>
  <c r="S45"/>
</calcChain>
</file>

<file path=xl/sharedStrings.xml><?xml version="1.0" encoding="utf-8"?>
<sst xmlns="http://schemas.openxmlformats.org/spreadsheetml/2006/main" count="3479" uniqueCount="1390">
  <si>
    <t>Всего</t>
  </si>
  <si>
    <t>ФБ</t>
  </si>
  <si>
    <t xml:space="preserve">ОБ </t>
  </si>
  <si>
    <t>МБ</t>
  </si>
  <si>
    <t>БП</t>
  </si>
  <si>
    <t>№ п/п</t>
  </si>
  <si>
    <t>Число вновь созданных рабочих мест, ед.</t>
  </si>
  <si>
    <t xml:space="preserve">Эффективность от реализации проекта </t>
  </si>
  <si>
    <t>Прочие количественные показатели</t>
  </si>
  <si>
    <t>По видам затрат</t>
  </si>
  <si>
    <t>Фактически осуществлённый, по источникам финансирования</t>
  </si>
  <si>
    <t>План</t>
  </si>
  <si>
    <t>Факт</t>
  </si>
  <si>
    <t>2. Реализация предпринимательских проектов, получивших финансовую поддержку из бюджета</t>
  </si>
  <si>
    <t>% исполнения</t>
  </si>
  <si>
    <t xml:space="preserve">Информация </t>
  </si>
  <si>
    <t>о реализации Плана мероприятий по реализации Стратегии социально-экономического развития Колпашевского района</t>
  </si>
  <si>
    <t>Наименование показателя, единицы измерения</t>
  </si>
  <si>
    <t>Значение показателя в 2016 году</t>
  </si>
  <si>
    <t>план</t>
  </si>
  <si>
    <t>факт</t>
  </si>
  <si>
    <t xml:space="preserve">Наименование целей, задач и меприятий (в том числе муниципальных программ и ведомственных целевых программ) </t>
  </si>
  <si>
    <t>Источник информации</t>
  </si>
  <si>
    <t>Ответственный исполнитель / соисполнитель</t>
  </si>
  <si>
    <t>Контрольные индикаторы / Показатели оценки выполнения мероприятий</t>
  </si>
  <si>
    <t xml:space="preserve">Отчёт </t>
  </si>
  <si>
    <t>№ мероприятия</t>
  </si>
  <si>
    <t>Наименования мероприятий / Показателей эффективности / развёрнутой структуры мероприятий</t>
  </si>
  <si>
    <t>Срок реализации (плановый)</t>
  </si>
  <si>
    <t xml:space="preserve">Достигнутый результат </t>
  </si>
  <si>
    <t>Краткая информация о реализации мероприятий за период с начала реализации Плана</t>
  </si>
  <si>
    <t>о реализации плана мероприятий по улучшению инвестиционного климата в Колпашевском районе на 2016-2018 годы</t>
  </si>
  <si>
    <t>ОБ</t>
  </si>
  <si>
    <t>Внебюджетные средства</t>
  </si>
  <si>
    <t>Краткое описание хода выполнения мероприятия / Пояснение причин отклонения фактических значений показателя от запланированных, принимаемые меры.</t>
  </si>
  <si>
    <t>Необходимость корректировки Плана (Да/нет)*</t>
  </si>
  <si>
    <t>Предусмотренный**</t>
  </si>
  <si>
    <t>Объём финансирования, тыс. руб.</t>
  </si>
  <si>
    <t>Наименование инвестиционного (предпринимательского) проекта, инвестиционного предложения</t>
  </si>
  <si>
    <t>Наименование организации, реализующей проект / инвестор / инициатор проекта</t>
  </si>
  <si>
    <t>Территория реализации проекта</t>
  </si>
  <si>
    <t>Сметная стоимость проекта, тыс. руб.</t>
  </si>
  <si>
    <t>Период реализации проекта, (начало периода-конец периода, годы реализации проекта)</t>
  </si>
  <si>
    <t>собственные средства</t>
  </si>
  <si>
    <t>заемные</t>
  </si>
  <si>
    <t>Краткое описание хода (результатов) реализации проекта</t>
  </si>
  <si>
    <t>Стадия реализации проекта, документация</t>
  </si>
  <si>
    <t>1.Реализация инвестиционных проектов</t>
  </si>
  <si>
    <t>Средняя заработная плана, руб.</t>
  </si>
  <si>
    <t>Объём налоговых поступлений, тыс. руб.</t>
  </si>
  <si>
    <t>Куратор</t>
  </si>
  <si>
    <t>Всего по инвестиционным (предпринимательским) проектам (предложениям)</t>
  </si>
  <si>
    <t xml:space="preserve">Капитальные </t>
  </si>
  <si>
    <t>Текущие</t>
  </si>
  <si>
    <t>Цель 1. Наращивание экономического потенциала и повышение уровня инвестиционной привлекательности</t>
  </si>
  <si>
    <t>Первый заместитель Главы района, Заместитель Главы района по строительству и инфраструктуре, Заместитель Главы района по социальной сфере, структурные подразделения АКР, МКУ "Агентство"</t>
  </si>
  <si>
    <t>Объём инвестиций в основной капитал (за исключением бюджетных средств) в расчёте на 1 жителя, рублей</t>
  </si>
  <si>
    <t>Доля среднегодовой численности занятых в экономике в общей численности экономически активного населения, %</t>
  </si>
  <si>
    <t>Задача 1.1. Улучшение инвестиционного климата в Колпашевском районе</t>
  </si>
  <si>
    <t>Реализация плана мероприятий, направленных на формирование благоприятного инвестиционного климата</t>
  </si>
  <si>
    <t>Первый Заместитель Главы района, Заместитель Главы района по строительству и инфраструктуре, Отдел экономики и СП, структурные подразделения АКР, МКУ "Агентство"</t>
  </si>
  <si>
    <t>Объём инвестиций в основной капитал по кругу крупных и средних предприятий, место</t>
  </si>
  <si>
    <t>Задача 1.2. Развитие предпринимательства на территории Колпашевского района</t>
  </si>
  <si>
    <t>Реализация муниципальной программы "Развитие малого и среднего предпринимательства в КР на 2013-2018 годы"</t>
  </si>
  <si>
    <t>Первый заместитель Главы района, Отдел предпринимательства и АПК</t>
  </si>
  <si>
    <t>Количество субъектов малого и среднего предпринимательства, единиц на 1000 человек населения</t>
  </si>
  <si>
    <t>Консультирование и содействие в подборе земельного участка, оказание помощи в подготовке необходимых разрешительных документов в целях ввода в эксплуатацию торговых объектов</t>
  </si>
  <si>
    <t>Первый заместитель Главы района, Заместитель по строительству и инфраструктуре, отдел предпринимательства и АПК</t>
  </si>
  <si>
    <t>Обеспеченность населения района торговыми площадями, кв.м. на 1000 человек</t>
  </si>
  <si>
    <t>Задача 1.3. Устойчивое развитие агропромышленного комплекса и сельских территорий Колпашевского района</t>
  </si>
  <si>
    <t>Реализация МП "Устойчивое развитие сельских территорий МО КР ТО на 2014-2017 годы и на период до 2020 года"</t>
  </si>
  <si>
    <t>Прирост объёма сельскохозяйственного производства (в хозяйствах всех категорий) в сопоставимых ценах по отношению к уровню 2014 года, %</t>
  </si>
  <si>
    <t>Реализация ВЦП "Развитие малых форм хозяйствования на территории МО КР"</t>
  </si>
  <si>
    <t>Увеличение объёма производства продукции животноводства в малых формах хозяйствования, в % к уровню предыдущего года</t>
  </si>
  <si>
    <t>Увеличение объёма валового сбора продукции растеневодства в малых формах хозяйствования, в % к уровню предыдущего года</t>
  </si>
  <si>
    <t xml:space="preserve">Цель 2. Развитие транспортной и инженерной инфраструктуры в Колпашевском районе </t>
  </si>
  <si>
    <t>Заместитель Главы района по строительству и инфраструктуре, отдел МХ</t>
  </si>
  <si>
    <t>Протяжённость автомобильных дорог общего пользования с твёрдым покрытием, км</t>
  </si>
  <si>
    <t>Доля населения, проживающего в населённых пунктах, не имеющих регулярного автобусного и (или) железнодорожного сообщения с административным центром муниципального района в общей численности населения района,%</t>
  </si>
  <si>
    <t>Задача 2.1. Сохранение и развитие транспортной инфраструктуры в Колпашевском районе</t>
  </si>
  <si>
    <t>Заместитель Главы района по строительству и инфраструктуре, отдел МХ, Администрации поселений Колпашевского района</t>
  </si>
  <si>
    <t>ЗаместительГлавы района по строительству и инфраструктуре, отдел МХ</t>
  </si>
  <si>
    <t>Доля населения, проживающего в населённых пунктах, не имеющих регулярного транспортного сообщения с административным центром муниципального района, в общей численности населения муниципального района, %</t>
  </si>
  <si>
    <t>Реализация ВЦП "Организация транспортного сообщения с труднодоступными населнными пунктами района"</t>
  </si>
  <si>
    <t>Реализация ВЦП "Приведение в нормативное состояние автомобильных дорог и улично-дорожной сети для непрерывного движения трнспортных средств</t>
  </si>
  <si>
    <t>Круглогодичное функционирование автомобильных дорог вне границ населенных пунктов, в границах МО КР (общей протяженностью 15,417 км) и искусственных сооружений на них, км</t>
  </si>
  <si>
    <t>Функционирование автомобильной дороги "Тогур - Иванкино" (автозимник) общей протяженностью 32,753 км., в течение суммарного срока действия ледовой переправы через р.Кеть в районе Рейда (с.Тогур), км</t>
  </si>
  <si>
    <t>Задача 2.2. Модернизация и развитие коммунальной инфраструктуры в Колпашевском районе</t>
  </si>
  <si>
    <t>Реализация МП "Развитие коммунальной инфраструктуры Колпашевского развития"</t>
  </si>
  <si>
    <t>Доля жилого фонда, обеспеченного водопроводом (централизованное водоснабжение), %</t>
  </si>
  <si>
    <t>Задача 2.3. Повышение энергоэффективности на территории Колпашевского района</t>
  </si>
  <si>
    <t>Удельная величина потребления энергетических ресурсов а многоквартирных домах:</t>
  </si>
  <si>
    <t xml:space="preserve"> - тепловая энергия, Гкал на 1 кв. метр общей площади</t>
  </si>
  <si>
    <t xml:space="preserve"> - горячая вода, куб. метров на 1 проживающего</t>
  </si>
  <si>
    <t xml:space="preserve"> - холодная вода, куб. метров на 1 проживающего</t>
  </si>
  <si>
    <t xml:space="preserve"> - природный газ, куб. метров на 1 проживающего</t>
  </si>
  <si>
    <t>Удельная величина потребления энергетических ресурсов муниципальными бюджетными учреждениями:</t>
  </si>
  <si>
    <t xml:space="preserve"> - электрическая энергия, кВт/ч на 1 человека населения</t>
  </si>
  <si>
    <t xml:space="preserve"> - горячая вода, куб. метров на 1 человека населения</t>
  </si>
  <si>
    <t xml:space="preserve"> - холодная вода, куб. метров на 1 человека населения</t>
  </si>
  <si>
    <t xml:space="preserve"> - природный газ, куб. метров на 1 человека населения</t>
  </si>
  <si>
    <t>Цель 3. Повышение уровня и качества жизни населения на территории Колпашевского района, накопление человеческого потенциала</t>
  </si>
  <si>
    <t>Заместители Главы района, МКУ "Агентство" - ответственный за предоставление информации</t>
  </si>
  <si>
    <t>Задача 3.1.Обеспечение повышения безопасности жизнедеятельности населения Колпашевского района</t>
  </si>
  <si>
    <t>Реализация МП "Обеспечение безопасности населения КР"</t>
  </si>
  <si>
    <t>Заместитель Главы района по строительству и инфраструктуре, отдел ГО и ЧС</t>
  </si>
  <si>
    <t>Количество зарегистрированных преступлений, единиц</t>
  </si>
  <si>
    <t>Количество погибших в ЧС природного и техногенного характера, пожарах, ДТП, на водных объектах, иных аварийных ситуациях, человек</t>
  </si>
  <si>
    <t>Задача 3.2. Повышение доступности медицинской помощи и эффективности предоставления медицинских услуг населению Колпашевского района</t>
  </si>
  <si>
    <t>Реализация МП "Доступность медицинской помощи и эффективность предоставления медицинских услуг на территории КР"</t>
  </si>
  <si>
    <t>Заместитель Главы района по социальным вопросам, Управление по культуре, спорту и молодёжной политике</t>
  </si>
  <si>
    <t>Обеспеченность населения врачами, человек на 10000 населения</t>
  </si>
  <si>
    <t>Смертность населения (без показателей сметрности от внешних причин). Человек на 1000 населения</t>
  </si>
  <si>
    <t>Задача 3.3. Создание условий для устойчивого развития муниципальной системы образования Колпашевского района, повышение качества и доступности образования</t>
  </si>
  <si>
    <t>Реализация МП "Развитие муниципальной системы образования Колпашевского района"</t>
  </si>
  <si>
    <t>Заместитель Главы района по социальным вопросам, Управление образования</t>
  </si>
  <si>
    <t>Доля МОУ, соответствубщих современным требованиям обучения, в общем количестве МОУ, %</t>
  </si>
  <si>
    <t>Доля МОО, функционирующих в соответствии с действующим законодательством РФ в сфере образования, в общем количестве МОО, %</t>
  </si>
  <si>
    <t>Доля детей в возрасте 1-6 лет, получающих дошкольную образовательную услугу по их содержанию в МОУ, в общей численности детей в возрасте 1-6 лет, %</t>
  </si>
  <si>
    <t>Управление образования</t>
  </si>
  <si>
    <t>Удельный вес детей в возрасте от 1,5 - 7 лет, пребывающих в ДОО в общей чиленности детей данного возраста, %</t>
  </si>
  <si>
    <t>Реализация ВЦП "Создание условий для предоставления общедоступного и бесплатного дошкольного, начального общего, основного общего, среднего общего образования по основным образовательным програмам в МОО МО КР"</t>
  </si>
  <si>
    <t>Удельный вес детей в возрасте от 7 до 18 лет, охваченных программами начального общего, основного общего, среднего общего образования, от общего количества детей данного возраста, %</t>
  </si>
  <si>
    <t>Реализация ВЦП "Создание условий и предоставление услуг по дополнительному образованию в организациях дополнительного образования"</t>
  </si>
  <si>
    <t>Реализация ВЦП "Организация отдыха детей Колпашевского района в каникулярное время"</t>
  </si>
  <si>
    <t>Удельный вес учащихся, охваченных всеми формами отдыха детей в каникулярное время на базе МОО (от общего количества учащихся в МОО), %</t>
  </si>
  <si>
    <t>Реализация ВЦП "Обеспечение питанием детей из малоимущих семей в МОО"</t>
  </si>
  <si>
    <t>Охват питанием учащихся из малоимущих семей (от общего количества детей, имеющих статус малоимущей семьи), %</t>
  </si>
  <si>
    <t>Реализация ВЦП "Содействие развитию физкультурно-спортивных мероприятий среди школьников МО КР"</t>
  </si>
  <si>
    <t>Удельный вес обучающихся в МОО, принявших участие в спортивных соревнованиях районного, регионального, межрегионального и федерального уровней, %</t>
  </si>
  <si>
    <t>Полнота реализации плана районных мероприятий в сфере образования и мероприятий регионального, межрегионального, федерального уровней, %</t>
  </si>
  <si>
    <t>Реализации ВЦП "Создание условий для проведения психолого-медико-педагогического обследования детей и подростков с целью современного выявления особенностей в физическом и (или) психическом развитии и (или) отклонений в поведении"</t>
  </si>
  <si>
    <t>Полнота реализации комплексного психолого-педагогического обследования детей по годовому плану, %</t>
  </si>
  <si>
    <t>Реализация "Плана мероприятий ("дорожной карты") "Изменения в сфере образования в Колпашевском районе"</t>
  </si>
  <si>
    <t>Удельный вес воспитанников дошкольных образовательных организаций, обучающихся по программам, соответствующим требованиям ФГОС дошкольного образования, в общей чиленности воспитанников дошкольных образовательных организаций, %</t>
  </si>
  <si>
    <t>Задача 3.4. Создание благоприятных условий для устойчивого развития сфер культуры и туризма в Колпашевском районе</t>
  </si>
  <si>
    <t>Индекс участия населения в культурно-досуговых мероприятиях, проводимых муниципальными учреждениями культуры КР, единиц на 1 жителя</t>
  </si>
  <si>
    <t>Количество действующих экскурсионных маршрутов в Колпашевском районе, единиц</t>
  </si>
  <si>
    <t>Количество лиц, размещённых в коллективных средствах размещения, расположенных на территории Колпашевского района, человек</t>
  </si>
  <si>
    <t>Задача 3.5. Создание условий для развития физической культуры и массового спорта, эффективной молодёжной политики на территории Колпашевского района</t>
  </si>
  <si>
    <t>Реализация МП "Развитие культуры и туризма в Колпашевском районе"</t>
  </si>
  <si>
    <t>Доля населения, систематически занимающегося физической культурой и спортом, %</t>
  </si>
  <si>
    <t>Доля молодёжи в возрасте от 14 до 30 лет, положительно оценивающей возможности для развития и самореализации молодёжи в районе, %</t>
  </si>
  <si>
    <t>Задача 3.6. Создание условий для развития жилищного строительства в Колпашевском районе, в том числе индивидуального</t>
  </si>
  <si>
    <t>Реализация мероприятий по созданию условий для развития жилищного строительства</t>
  </si>
  <si>
    <t>Заместитель Главы района по строительству и инфраструктуре, МКУ "Агентство"</t>
  </si>
  <si>
    <t>Ввод в эксплуатацию жилых домов за счет всех источников финансирования, место</t>
  </si>
  <si>
    <t>в том числе индивидуальные жилые дома, построенные населением за свой счет и (или) с помощью кредитов, место</t>
  </si>
  <si>
    <t>1.1. Строительство инжереной инфраструктуры в новом микрорайоне комплексной застройки "Юбилейный" в с.Чажемто Колпашевского района</t>
  </si>
  <si>
    <t>1.2. Проведение работ по межеванию и постановке на кадастровый учет земельных участков, расположенных на терриории мкр. "Радужный" и "Новый" в г.Колпашево</t>
  </si>
  <si>
    <t>Количество объектов, подключенных к инженерной инфраструктуре на территории микрорайона "Юбилейный", единиц</t>
  </si>
  <si>
    <t xml:space="preserve"> -</t>
  </si>
  <si>
    <t>Количество земельных участков, предоставленных в аренду для индивидуального жилищного строительства на территории микрорайонов "Радужный" и "Новый" в г. Колпашево, единиц</t>
  </si>
  <si>
    <t>Мероприятие запланировано на 2020 год</t>
  </si>
  <si>
    <t>Мероприятие запланировано на 2018 год</t>
  </si>
  <si>
    <t>Задача 3.7. Увеличение уровня благоустройства населённых пунктов и развитие системы утилизации и переработки отходов</t>
  </si>
  <si>
    <t>Доля объёма отходов производства, вовлекаемых во вторичное использование, %</t>
  </si>
  <si>
    <t>Число детских и спортивных площадок, единиц</t>
  </si>
  <si>
    <t>Цель 4. Эффективное муниципальное управление</t>
  </si>
  <si>
    <t>УФЭП</t>
  </si>
  <si>
    <t>Рейтинг Колпашевского района среди МО ТО по итогам оценки качества управления бюджетным процессом, степень качества</t>
  </si>
  <si>
    <t>Задача 4.1. Совершенствование системы управления муниципальными финансами</t>
  </si>
  <si>
    <t>Степень удовлетворённости жителей Колпашевского района качеством предоставления государственных и муниципальных услуг, % от числа опрошенных</t>
  </si>
  <si>
    <t>Доля бюджетов поселений КР, в которых сбалансированны расчеиные доходы и расчетные расходы, к общему числу поселений КР, %</t>
  </si>
  <si>
    <t>Доля просроченной задолженности по долговым обязательствам МО "Колпашевский район", %</t>
  </si>
  <si>
    <t>Количество случаев временного кассового разрыва, единиц</t>
  </si>
  <si>
    <t>Доля расходов бюджета МО "Колпашевский район" в рамках ведомственных и муниципальных программ, %</t>
  </si>
  <si>
    <t>УФЭП, Главные распорядители бюджетных средств МО КР</t>
  </si>
  <si>
    <t>Объём просроченной кредиторской задолженности, тыс. рублей</t>
  </si>
  <si>
    <t>Количество выявленных фактов нарушения бюджетного законодательства Российской Федерации, единиц</t>
  </si>
  <si>
    <t>Доля неиспользованных на конец отчётного финансового года бюджетных ассигнований (без учёта субвенций, субсидий и иных межбюджетных трансфертов из бюджетов другого уровня), %</t>
  </si>
  <si>
    <t>Задача 4.2. Повышение эффективности управления и распоряжения муниципальным имуществом</t>
  </si>
  <si>
    <t>Реализация МП "Управление и распоряжение имуществом, находящимся в казне МО КР"</t>
  </si>
  <si>
    <t>Доля муниципального недвижимого имущества (за исключением земельных участков), используемого для выполнения полномочий КР, от недвижимого имущества, находящегося в собственности КР</t>
  </si>
  <si>
    <t>х</t>
  </si>
  <si>
    <t>Реализация МП планируется с 2020 года</t>
  </si>
  <si>
    <t>Реализация ВЦП "Управление и распоряжение имуществом, находящемся в казне МО КР"</t>
  </si>
  <si>
    <t>Увеличение объёма поступлений в бюджет МО КР по доходам от сдачи в аренду временно неиспользуемого муниципального имущества и земельных участков, % к предыдущему году</t>
  </si>
  <si>
    <t>не менее 5</t>
  </si>
  <si>
    <t>Снижение расходов на содержание временно неиспользуемого имущества, % к предыдущему году</t>
  </si>
  <si>
    <t>Задача 4.3. Повышение эффективности муниципального управления</t>
  </si>
  <si>
    <t>Реализация МП "Обеспечение повышения эффективности муниципального управления"</t>
  </si>
  <si>
    <t>Заместитель Главы района по управлению делами, Организационный отдел</t>
  </si>
  <si>
    <t>Доля населения, удовлетворённого деятельностью органов местного самоуправления Колпашевского района</t>
  </si>
  <si>
    <t>Реализация ВЦП "Муниципальные кадры"</t>
  </si>
  <si>
    <t>Заместитель Главы по управлению делами, Организационный отдел</t>
  </si>
  <si>
    <t>Количество муниципальных служащих, прошедших обучение по программам профессиональной переподготовки, повышение квалификации (чел.)</t>
  </si>
  <si>
    <t>Численность постоянного населения Колпашевского района (на конец года), тыс. человек</t>
  </si>
  <si>
    <t>Уровень регистрируемой безработицы, %</t>
  </si>
  <si>
    <t>Коэффициент напряжённости на рынке труда, количество зарегистрированных безработных граждан (чел.), в расчёте на 1 вакантное место</t>
  </si>
  <si>
    <t>Среднемесячная начисленная заработная плата работников крупных и средних предприятий, рублей</t>
  </si>
  <si>
    <t>Объём отгруженных товаров собственного производства, выполненных работ и услуг собственными силами по виду экономической деятельности "Обрабатывающе производства" по крупным и средним предприятиям, млн. рублей</t>
  </si>
  <si>
    <t>Объём поступлений налогов на совокупный доход в консолидированный бюджет Томской области с территории Колпашевского района, млн. рублей</t>
  </si>
  <si>
    <t>Томскстат</t>
  </si>
  <si>
    <t>Реализация МП "Развитие молодёжной политики, физической культуры и массового спорта на территории МО КР"</t>
  </si>
  <si>
    <t>1.</t>
  </si>
  <si>
    <t>Направление: Совершенствование условий ведения предпринимательской и инвестиционной деятельности</t>
  </si>
  <si>
    <t>Принятие комплекса нормативных актов, устанавливающих основные напрвления инвестиционной политики муниципального образования малого и среднего предпринимательства</t>
  </si>
  <si>
    <t>Ежегодно</t>
  </si>
  <si>
    <t>Показатель эффективности: Наличие комплекса нормативных актов, устанавливающих основные направления инвестиционной политики МО "Колпашевский район" и развития малого и среднего предпринимательства</t>
  </si>
  <si>
    <t xml:space="preserve">2. </t>
  </si>
  <si>
    <t>с 2016 года</t>
  </si>
  <si>
    <t>в соответствии с отдельным ежегодным планом</t>
  </si>
  <si>
    <t>Ежегодно на конец года</t>
  </si>
  <si>
    <t>2.1.</t>
  </si>
  <si>
    <t>2016 год</t>
  </si>
  <si>
    <t>2.2.</t>
  </si>
  <si>
    <t>С 1 января 2017 г. в сроки, установленные постановлением АКР от 29.12.2015 № 1400</t>
  </si>
  <si>
    <t>2.3.</t>
  </si>
  <si>
    <t>Проведение экспертизы нормативных правовых актов МО «Колпашевский район», затрагивающих вопросы осуществления предпринимательской и инвестиционной деятельности в соответствии с порядком, установленным постановлением АКР от 29.12.2015 №1400</t>
  </si>
  <si>
    <t>3.</t>
  </si>
  <si>
    <t>Организация рассмотрения и сопровождения инвестиционных проектов по принципу «одного окна» на территории муниципального образования «Колпашевский район» в соответствии с Порядком, утверждённым постановлением Администрации Колпашевского района (далее – АКР) от 03.02.2015 № 90</t>
  </si>
  <si>
    <t>2016-2018 годы</t>
  </si>
  <si>
    <t>Показатель эффективности: Количество инвестиционных проектов, прошедших процедуру рассмотрения и сопровождения по принципу «одного окна», единиц</t>
  </si>
  <si>
    <t>2018 год - 1 ед.</t>
  </si>
  <si>
    <t>3.1.</t>
  </si>
  <si>
    <t xml:space="preserve">Разработка схемы сопровождения инвестиционных проектов по принципу «одного окна» в Колпашевском районе и размещение её на официальном сайте МО «Колпашевский район» </t>
  </si>
  <si>
    <t>2017 год</t>
  </si>
  <si>
    <t>3.2.</t>
  </si>
  <si>
    <t>Сопровождение инвестиционных проектов по принципу «одного окна» в соответствии с Порядком, утверждённым постановлением АКР от 03.02.2015 №90</t>
  </si>
  <si>
    <t xml:space="preserve">В сроки, установленные
постановлением АКР от 03.02.2015 №90
</t>
  </si>
  <si>
    <t>3.3.</t>
  </si>
  <si>
    <t>Ведение Реестра инвестиционных проектов муниципального образования «Колпашевский район»,  в соответствии с Порядком, утверждённым постановлением АКР от 04.03.2015 №267</t>
  </si>
  <si>
    <t>В сроки, установ-ленные постановле-нием АКР от 04.03.2015 № 267</t>
  </si>
  <si>
    <t>4.</t>
  </si>
  <si>
    <t xml:space="preserve">Утверждение процедуры реализации проектов с использованием механизма муниципально-частного партнёрства </t>
  </si>
  <si>
    <t>Показатель эффективности: Наличие соответствующего муниципального правового акта, единиц</t>
  </si>
  <si>
    <t>до 31.12.2018</t>
  </si>
  <si>
    <t>2017 год - 1 ед., 2018 год - 2 ед.</t>
  </si>
  <si>
    <t>4.1.</t>
  </si>
  <si>
    <t>Разработка нормативного правового акта об утверждении Положения о муниципально-частном партнёрстве в МО «Колпашевский район»</t>
  </si>
  <si>
    <t>4.2.</t>
  </si>
  <si>
    <t>Разработка нормативного правового акта об утверждении Положения о муниципально-частном партнёрстве в МО «Колпашевское городское поселение»</t>
  </si>
  <si>
    <t xml:space="preserve">2018 год   </t>
  </si>
  <si>
    <t xml:space="preserve">5. </t>
  </si>
  <si>
    <t>Формирование системы информационной и консультационной поддержки и популяризация предпринимательской деятельности, в том числе на базе многофункциональных центров предоставления государственных и муниципальных услуг</t>
  </si>
  <si>
    <t>Доля субъектов малого и среднего предпринимательства МО, получивших информационную и консультационную поддержку, от общего числа субъектов МСП МО, %.</t>
  </si>
  <si>
    <t xml:space="preserve">Показатели эффективности: 
Доля субъектов малого и среднего предпринимательства МО, принявших участие в обучающих мероприятиях, конференциях, форумах, круглых столах по вопросам развития предпринимательской деятельности, от общего числа субъектов МСП МО, %;
</t>
  </si>
  <si>
    <t>Не менее 9% ежегодно</t>
  </si>
  <si>
    <t>Не менее 20% ежегодно</t>
  </si>
  <si>
    <t>6.</t>
  </si>
  <si>
    <t>Организация специализированного интернет-ресурса муниципального образования об инвестиционной деятельности, обеспечивающего канал прямой связи органов местного самоуправления с инвесторами</t>
  </si>
  <si>
    <t>5.1.</t>
  </si>
  <si>
    <t xml:space="preserve">Консультирование субъектов малого и среднего предпринимательства по районным и областным механизмам поддержки </t>
  </si>
  <si>
    <t>Постоянно</t>
  </si>
  <si>
    <t>5.2.</t>
  </si>
  <si>
    <t>Деятельность Центра поддержки предпринимательства</t>
  </si>
  <si>
    <t xml:space="preserve">Показатель эффективности: Наличие актуальной информации 
на официальном сайте МО «Колпашевский район», Да/нет
</t>
  </si>
  <si>
    <t>Ежегодно - Да</t>
  </si>
  <si>
    <t>6.1.</t>
  </si>
  <si>
    <t>Размещение информации об инвестиционной деятельности на официальном сайте МО «Колпашевский район»</t>
  </si>
  <si>
    <t>По мере необходимости</t>
  </si>
  <si>
    <t>6.2.</t>
  </si>
  <si>
    <t xml:space="preserve">Размещение актуальных редакций нормативных актов, регламентирующих инвестиционную и предпринимательскую деятельность на официальном сайте МО «Колпашевский район» </t>
  </si>
  <si>
    <t>6.3.</t>
  </si>
  <si>
    <t xml:space="preserve">Размещение информации об инвестиционной деятельности в МО «Колпашевский район» на Инвестиционном портале Томской области (в случае предоставления технической возможности) </t>
  </si>
  <si>
    <t>В сроки, установленные Администрацией Томской области</t>
  </si>
  <si>
    <t>6.4.</t>
  </si>
  <si>
    <t>Размещение информации о механизмах поддержки субъектов малого и среднего предпринимательства на официальном сайте МО «Колпашевский район»</t>
  </si>
  <si>
    <t>6.5.</t>
  </si>
  <si>
    <t>Размещение информационного сообщения в средствах массовой информации Колпашевского района о приглашении  предприятий, предпринимателей, общественных организаций, потенциальных инвесторов подключиться к адресной рассылке новостей сайта МО «Колпашевский район», ведение такой рассылки.</t>
  </si>
  <si>
    <t>с 2017 года</t>
  </si>
  <si>
    <t>7.</t>
  </si>
  <si>
    <t>Обновление и актуализация плана создания инвестиционных объектов и объектов инфраструктуры в Колпашевском районе на 1 января текущего года в соответствии с порядком формирования и ежегодного обновления плана создания инвестиционных объектов и объектов инфраструктуры в Колпашевском районе (распоряжение АКР от 21.10.2013 № 797 в действующей редакции)</t>
  </si>
  <si>
    <t>Показатель эффективности: Наличие актуального плана на официальном сайте МО «Колпашевский район», Да/нет</t>
  </si>
  <si>
    <t>8.</t>
  </si>
  <si>
    <t>Осуществление деятельности Совета по улучшению инвестиционного климата и Координационного Совета в области развития малого и среднего предпринимательства при Главе муниципального образования</t>
  </si>
  <si>
    <t>Показатель эффективности: Количество заседаний Совета, единиц</t>
  </si>
  <si>
    <t>Не менее 2 ежегодно</t>
  </si>
  <si>
    <t>8.1.</t>
  </si>
  <si>
    <t xml:space="preserve">Осуществление деятельности Совета по улучшению инвестиционного климата в Колпашевском районе в соответствии с постановлением АКР от 17.12.2014 № 1479 (постоянно действующий координационный совещательный орган под председательством Главы Колпашевского района). </t>
  </si>
  <si>
    <t xml:space="preserve">В течение года 
по мере необходимости
</t>
  </si>
  <si>
    <t>8.2.</t>
  </si>
  <si>
    <t xml:space="preserve">Осуществление деятельности Координационного Совета в области развития малого и среднего предпринимательства в соответствии с постановлением Главы Колпашевского района от 16.09.2008 № 829 (постоянно действующий консультативно-совещательный орган) </t>
  </si>
  <si>
    <t>9.</t>
  </si>
  <si>
    <t>Формирование инфраструктуры поддержки малого и среднего предпринимательства</t>
  </si>
  <si>
    <t>Показатель эффективности: Количество резидентов бизнес-инкубатора, единиц</t>
  </si>
  <si>
    <t>Ежегодно не менее 10</t>
  </si>
  <si>
    <t>9.1.</t>
  </si>
  <si>
    <t>Развитие и обеспечение деятельности бизнес-инкубатора Колпашевского района производственного и офисного назначения</t>
  </si>
  <si>
    <t>10.</t>
  </si>
  <si>
    <t xml:space="preserve">Осуществление комплекса мероприятий в соответствии с Порядком создания инвестиционных площадок и ведения реестра инвестиционных площадок на территории муниципального образования «Колпашевский район», утверждённым постановлением Администрации Колпашевского района от 23.03.2015 № 319 </t>
  </si>
  <si>
    <t>Показатель эффективности: Количество утверждённых инвестиционных площадок, единиц</t>
  </si>
  <si>
    <t xml:space="preserve">2016 год – 9
2017 год – 9
2018 год – 9
</t>
  </si>
  <si>
    <t>Актуализация паспортов инвестиционных площадок</t>
  </si>
  <si>
    <t>10.1.</t>
  </si>
  <si>
    <t>Ежегодно до 1 октября</t>
  </si>
  <si>
    <t>10.2.</t>
  </si>
  <si>
    <t>Сбор и обработка заявок на создание новых инвестиционных площадок</t>
  </si>
  <si>
    <t>10.3.</t>
  </si>
  <si>
    <t>Ведение реестра инвестиционных площадок</t>
  </si>
  <si>
    <t>10.4.</t>
  </si>
  <si>
    <t xml:space="preserve">Рассмотрение реестра  инвестиционных площадок  и выбор площадок для включения в Инвестиционный паспорт Колпашевского района </t>
  </si>
  <si>
    <t>Ежегодно по мере необходимости</t>
  </si>
  <si>
    <t>11.</t>
  </si>
  <si>
    <t>Оказание имущественной и финансовой поддержки при реализации инвестиционных и предпринимательских проектов на территории Колпашевского района</t>
  </si>
  <si>
    <t xml:space="preserve">Показатели эффективности: 
 Количество субъектов малого и среднего предпринимательства – получателей финансовой поддержки, единиц;
</t>
  </si>
  <si>
    <t>Получение субсидии, предоставленной  бюджету муниципального образования «Колпашевский район» из областного бюджета на софинансирование, предусмотренных в муниципальных программах (подпрограммах), содержащих мероприятия, направленные на развитие малого и среднего предпринимательства, Да/Нет;</t>
  </si>
  <si>
    <t>Количество объектов муниципальной собственности (в том числе земельных участков), предоставленных на льготных условиях для реализации инвестиционных и предпринимательских проектов</t>
  </si>
  <si>
    <t xml:space="preserve">2016 год – 3
2017 год – 7
2018 год - 7
</t>
  </si>
  <si>
    <t>Ежегодно –Да</t>
  </si>
  <si>
    <t>Не менее 1 ежегодно</t>
  </si>
  <si>
    <t>11.1.</t>
  </si>
  <si>
    <t>Финансовая поддержка деятельности субъектов малого и среднего предпринимательства в форме субсидий</t>
  </si>
  <si>
    <t>11.2.</t>
  </si>
  <si>
    <t>Участие в отборе муниципальных образований Томской области в целях поддержки муниципальных программ развития малого и среднего предпринимательства</t>
  </si>
  <si>
    <t xml:space="preserve">11.3. </t>
  </si>
  <si>
    <t>Предоставление муниципальным образованием «Колпашевский район» муниципальных гарантий в соответствии с решением Думы Колпашевского района от 28.02.2008 №436</t>
  </si>
  <si>
    <t>В соответствии с решением Думы КР об утверждении бюджета МО «Колпашевский район» на соответствующий финансовый год</t>
  </si>
  <si>
    <t>11.4.</t>
  </si>
  <si>
    <t>Предоставление льгот по уплате местных налогов (льготные ставки или освобождение от его уплаты)</t>
  </si>
  <si>
    <t>11.4.1.</t>
  </si>
  <si>
    <t>Рассмотрение возможности формирования обоснованных эффективных ставок земельного налога для приоритетных категорий плательщиков</t>
  </si>
  <si>
    <t>11.5.</t>
  </si>
  <si>
    <t xml:space="preserve">Оказание имущественной поддержки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в соответствие с решением Думы Колпашевского района от 07.09.2015 №90 </t>
  </si>
  <si>
    <t>До 31.12.2018</t>
  </si>
  <si>
    <t>11.5.1.</t>
  </si>
  <si>
    <t>Формирование и опубликование перечня имущества, находящегося в собственности МО «Колпашевский район», предназначенного для предоставления во владение и (или) пользование на долгосрочной основе (в том числе по льготным ставкам арендной платы) субъектам малого и среднего предпринимательства, организациям, образующим инфраструктуру поддержки субъектов малого и среднего предпринимательства</t>
  </si>
  <si>
    <t>11.6.</t>
  </si>
  <si>
    <t>Предоставление на льготных условиях объектов, находящихся в муниципальной собственности (льготные ставки арендной платы, передача объектов в безвозмездное пользование)</t>
  </si>
  <si>
    <t>11.6.1.</t>
  </si>
  <si>
    <t xml:space="preserve">Актуализация:
- Реестра свободных земельных участков, в том числе сельскохозяйственного назначения и объектов незавершенного строительства, находящихся в муниципальной собственности МО «Колпашевский район» или поселений;
- Реестра свободных  и бесхозяйных помещений, находящихся в муниципальной собственности МО «Колпашевский район» или поселений.
</t>
  </si>
  <si>
    <t>До 1 февраля ежегодно</t>
  </si>
  <si>
    <t>11.6.2.</t>
  </si>
  <si>
    <t>Формирование земельных участков, которые могут быть предоставлены субъектам инвестиционной и предпринимательской деятельности за счёт невостребованных долей</t>
  </si>
  <si>
    <t>Направление: Снижение административных барьеров</t>
  </si>
  <si>
    <t xml:space="preserve">12. </t>
  </si>
  <si>
    <t>Проведение мероприятий по сокращению сроков и финансовых затрат на прохождение разрешительных процедур в сфере земельных отношений и строительства при реализации инвестиционных проектов на территории Колпашевского района</t>
  </si>
  <si>
    <t>Показатель эффективности: Регламентные сроки прохождения разрешительных процедур в сфере земельных отношений и строительства (в среднем), календарных дней</t>
  </si>
  <si>
    <t xml:space="preserve">2016 год – 40 дней,
2017 год – 40 дней,
2018 год – 35 дней.
</t>
  </si>
  <si>
    <t xml:space="preserve">12.1. </t>
  </si>
  <si>
    <t>Оптимизация административных процедур в сфере земельных отношений и строительства</t>
  </si>
  <si>
    <t>12.2.</t>
  </si>
  <si>
    <t xml:space="preserve">Анализ принятых административных регламентов предоставления муниципальных услуг и их актуализация, а также разработка новых </t>
  </si>
  <si>
    <t>12.3.</t>
  </si>
  <si>
    <t>Направление Администрацией Колпашевского района документов на регистрацию договоров аренды недвижимого имущества в целях экономии времени и средств инвестора</t>
  </si>
  <si>
    <t>Ежегодно начиная с  2017 года</t>
  </si>
  <si>
    <t>12.4.</t>
  </si>
  <si>
    <t xml:space="preserve">Проведение работы по сокращению сроков выполнения действий по государственной регистрации прав </t>
  </si>
  <si>
    <t>13.</t>
  </si>
  <si>
    <t>Рассмотрение возможности включения в перечень услуг, предоставляемых на базе многофункциональных центров предоставления государственных и муниципальных услуг, услуг, связанных с разрешительными процедурами в предпринимательской деятельности, а также в сфере поддержки субъектов малого и среднего предпринимательства</t>
  </si>
  <si>
    <t>2018 год</t>
  </si>
  <si>
    <t>Показатель эффективности: Количество услуг, связанных с разрешительными процедурами в предпринимательской деятельности, а также в сфере поддержки субъектов малого и среднего предпринимательства, предоставляемых на базе многофункционального центра, единиц</t>
  </si>
  <si>
    <t>2018 год - 2</t>
  </si>
  <si>
    <t>Направление: Формирование благоприятного инвестиционного имиджа Колпашевского района</t>
  </si>
  <si>
    <t>14.</t>
  </si>
  <si>
    <t>Актуализация Инвестиционного паспорта МО «Колпашевский район» (по состоянию на 1 января) и размещение его на официальном сайте муниципального образования «Колпашевский район»</t>
  </si>
  <si>
    <t xml:space="preserve">Ежегодно
до 1 октября
</t>
  </si>
  <si>
    <t>Показатель эффективности: Размещение в открытом доступе актуализированного Инвестиционного паспорта, Да/Нет</t>
  </si>
  <si>
    <t xml:space="preserve">2016 год – да
2017 год – да
2018 год - да
</t>
  </si>
  <si>
    <t>15.</t>
  </si>
  <si>
    <t>Разработка и актуализация Туристского паспорта Колпашевского района (по состоянию на 1 января) и размещение его на официальном сайте муниципального образования «Колпашевский район»</t>
  </si>
  <si>
    <t>Показатель эффективности: Размещение в открытом доступе актуализированного Туристского паспорта, Да/Нет</t>
  </si>
  <si>
    <t>Организация и проведение встреч и переговоров с инвесторами по вопросам реализации инвестиционной деятельности и предпринимательских проектов на территории Колпашевского района</t>
  </si>
  <si>
    <t>Показатель эффективности: Количество проведённых встреч, ед.</t>
  </si>
  <si>
    <t>17.</t>
  </si>
  <si>
    <t>Организация работы по формированию перечня инвестиционных проектов (предложений) Колпашевского района в соответствии с распоряжением АКР от 12.02.2016 № 28</t>
  </si>
  <si>
    <t>В сроки, установленные распоряжением АКР от 12.02.2016 №28</t>
  </si>
  <si>
    <t>Показатель эффективности: Количество инвестиционных проектов, включенных в перечень инвестиционных проектов (предложений) Колпашевского района, единиц</t>
  </si>
  <si>
    <t xml:space="preserve">2016 год – 20 ед.,
2017 год – 20 ед.,
2018 год – 20 ед.
</t>
  </si>
  <si>
    <t>17.1.</t>
  </si>
  <si>
    <t xml:space="preserve">Формирование и актуализация перечня инвестиционных проектов (предложений) Колпашевского района </t>
  </si>
  <si>
    <t>17.2.</t>
  </si>
  <si>
    <t>Сбор и формирование перечня инвестиционных проектов (предложений) Колпашевского района и предоставление его  в Департамент инвестиций Томской области</t>
  </si>
  <si>
    <t>17.3.</t>
  </si>
  <si>
    <t>Направление в отдел экономики и СП уведомлений о выданных разрешениях на строительство и разрешениях на ввод в эксплуатацию объектов капитального строительства</t>
  </si>
  <si>
    <t>17.4.</t>
  </si>
  <si>
    <t xml:space="preserve">Направление в отдел экономики и СП информации о земельных участках МО «Колпашевский район», предоставленных в собственность либо на правах аренды для реализации инвестиционного проекта, либо для выполнения строительно-монтажных работ, а также о продаже крупных объектов имущества, находящегося в собственности </t>
  </si>
  <si>
    <t>Да</t>
  </si>
  <si>
    <t>Нет</t>
  </si>
  <si>
    <t>Выше планового показателя, в связи с увеличением смертности населения преимущественно преклонного возраста</t>
  </si>
  <si>
    <t>ОГБУЗ "Колпашевская РБ", федеральная статистика</t>
  </si>
  <si>
    <t>ведомственная статистика</t>
  </si>
  <si>
    <t>отчет по форме ФСН №85-К, Росстат</t>
  </si>
  <si>
    <t>Увеличение количества первоклассников в общеобразовательных организациях</t>
  </si>
  <si>
    <t>Удельный вес детей, охваченных дополнительным образованием в МОО дополнительного образования в общей численности детей школьного возраста, %</t>
  </si>
  <si>
    <t>Удельный вес учащихся организаций общего образования, обучающихся в соответствии с новым ФГОС (к 2018 году обучаться по ФГОС будут все учащиеся 1-8 классов), %</t>
  </si>
  <si>
    <t>отчет по форме ФСН №ОО-1</t>
  </si>
  <si>
    <t>Удельный вес численности учащихся по программам общего образования, учавствующих в олимпиадах и конкурсах различного уровня, в общей численности учащихся по программам общего образования, %</t>
  </si>
  <si>
    <t>Всего по задаче 3.1.:</t>
  </si>
  <si>
    <t>Всего по задаче 3.2.:</t>
  </si>
  <si>
    <t>Всего по задаче 3.3.:</t>
  </si>
  <si>
    <t>Всего по задаче 3.4.:</t>
  </si>
  <si>
    <t>Всего по задаче 3.5.:</t>
  </si>
  <si>
    <t>Всего по задаче 3.6.:</t>
  </si>
  <si>
    <t>Всего по задаче 1.1.</t>
  </si>
  <si>
    <t>Всего по задаче 1.2.</t>
  </si>
  <si>
    <t>Всего по задаче 1.3.</t>
  </si>
  <si>
    <t>Всего по задаче 2.1.</t>
  </si>
  <si>
    <t>Всего по задаче 2.2.</t>
  </si>
  <si>
    <t>Всего по задаче 2.3.</t>
  </si>
  <si>
    <t>Всего по задаче 3.7.</t>
  </si>
  <si>
    <t>Всего по задаче 4.1.</t>
  </si>
  <si>
    <t>Всего по задаче 4.2.</t>
  </si>
  <si>
    <t>Всего по задаче 4.3.</t>
  </si>
  <si>
    <t>Оценка эффективности ОМСУ</t>
  </si>
  <si>
    <t>нет</t>
  </si>
  <si>
    <t>Расчет на основе данных отдела ПиАПК</t>
  </si>
  <si>
    <t>Данные отдела ПиАПК</t>
  </si>
  <si>
    <t>Гейдаров Рахиб Вахид оглы</t>
  </si>
  <si>
    <t>Колпашевский район, г.Колпашево</t>
  </si>
  <si>
    <t>Ввод в эксплуатацию - 1 кв. 2017</t>
  </si>
  <si>
    <t>2015-2017</t>
  </si>
  <si>
    <t>отдел ПиАПК</t>
  </si>
  <si>
    <t>2.</t>
  </si>
  <si>
    <t>Приобретение помещения для открытия магазина розничной торговли</t>
  </si>
  <si>
    <t>Ввод здания в эксплуатацию - 1 кв.2017. Общая площадь объекта 110 кв.м.</t>
  </si>
  <si>
    <t>КФХ Берилов И.Н.</t>
  </si>
  <si>
    <t>Новые услуги в действующем бизнесе Time-клубе "Нельсон"</t>
  </si>
  <si>
    <t>Индивидуальный предприниматель Дунец И.А.</t>
  </si>
  <si>
    <t>Организация досуга людей с разной занятостью в общем пространстве. Годовой объём услуг -1,036 млн.руб.</t>
  </si>
  <si>
    <t>2016-2017</t>
  </si>
  <si>
    <t>Проект реализован. В 2016 году приобретены материально-технические ресурсы (бильярдные столы, мебель, офисная цифровая техника, развивающие игры) для организации работы клуба</t>
  </si>
  <si>
    <t>Открытие кафе в г.Колпашево</t>
  </si>
  <si>
    <t>Индивидуальный предприниматель Костина Е.Н.</t>
  </si>
  <si>
    <t>Организация объекта общественного питания. Годовой объём услуг - 4,057 млн.руб.</t>
  </si>
  <si>
    <t>5.</t>
  </si>
  <si>
    <t>Создание мини-пекарни в г.Колпашево</t>
  </si>
  <si>
    <t>Индивидуальный предприниматель Карташов Н.В.</t>
  </si>
  <si>
    <t>Открытие мини-пекарни. Годовой объём производства - 3,038 млн. руб.</t>
  </si>
  <si>
    <t>самозанят ИП</t>
  </si>
  <si>
    <t>КФХ Синицын В.С.</t>
  </si>
  <si>
    <t>Реконструкция и комплектация животноводческой фермы</t>
  </si>
  <si>
    <t>КФХ Шадрина М.Н.</t>
  </si>
  <si>
    <t>Приобретен молокопровод, нетели в количестве 26 голов, автофургон, транспортер, борона дисковая</t>
  </si>
  <si>
    <t>Колпашевский район, д. Маракса</t>
  </si>
  <si>
    <t>1. Создание условий для реализации образовательных программ дошкольного образования, присмотра и ухода</t>
  </si>
  <si>
    <t>2. Проведение текущих ремонтных работ в зданиях ДОО</t>
  </si>
  <si>
    <t>3. Содействие в предоставлении работникам МОО денежной компенсации расходов по оплате стоимости проезда и провоза багажа к месту использования отпуска и обратно в пределах РФ</t>
  </si>
  <si>
    <t>Количество детей в ДОО</t>
  </si>
  <si>
    <t>Количество ДОО, в которых будут проведены текущие ремонтные работы</t>
  </si>
  <si>
    <t>1. Создание условий для реализации основных образовательных программ</t>
  </si>
  <si>
    <t>2. Проведение текущих ремонтных работ в зданиях МОО</t>
  </si>
  <si>
    <t>3. Создание условий для реализации образовательных программ в группах дошкольного образования</t>
  </si>
  <si>
    <t>4. Содействие в предоставлении работникам МОО денежной компенсации расходов по оплате стоимости проезда и провоза багажа к месту использования отпуска и обратно в пределах РФ</t>
  </si>
  <si>
    <t>Количество МОО, в которых будут проведены текущие ремонтные работы</t>
  </si>
  <si>
    <t>Количество детей в группах дошкольного образования в общеобразовательных организациях</t>
  </si>
  <si>
    <t xml:space="preserve">Отсутствие детей в электронной очереди         </t>
  </si>
  <si>
    <t>1. Предоставление образовательных услуг по дополнительным общеобразовательным программам</t>
  </si>
  <si>
    <t>2. Проведение ремонтных работ</t>
  </si>
  <si>
    <t>Количество организаций дополнительного образования, в которых проведены ремонтные работы</t>
  </si>
  <si>
    <t>1. Мпрориятия по предоставлению оздоровительной кампании детей: 1.1.Предоставление услуг по организации отдыха детей в каникулярное время на базе муниципальных организаций  общего и дополнительного образования и муниципальных загородных лагерей</t>
  </si>
  <si>
    <t>Количество детей, охваченных всеми формами отдыха на базе ОО</t>
  </si>
  <si>
    <t>1. Содействие в предоставлении компенсации расходов на питание учащимся из малоимущих семей на базе МОО</t>
  </si>
  <si>
    <t>Количество учащихся из малоимущих семей, получающих компенсацию расходов на питание</t>
  </si>
  <si>
    <t>1. Создание условий для занятий физической культурой и спортом обучающимися МОО</t>
  </si>
  <si>
    <t>Количество детей, прошедших обследование в территориальной психолого-медико-педагогической комиссии</t>
  </si>
  <si>
    <t>1. Проведение районных мероприятий и обеспечение участия педагогических работников, обучающихся МОО в мероприятиях регионального, межрегионального, федерального уровней</t>
  </si>
  <si>
    <t>1. Проведение комплексного психолого-медико-педагогического обследования детей в территориальной психолого-медико-педагогической комиссии</t>
  </si>
  <si>
    <t>Доля детей в возрасте от 3 до 7 лет, охваченных образовательными программами дошкольного образования в соответствии с ФГОС ДО</t>
  </si>
  <si>
    <t>Количество МОО, здания которых находятся в аварийном состоянии или требуют капитального ремонта</t>
  </si>
  <si>
    <t>Количество приобретенного автомобильного транспорта, соответствующего требованиям безопасности, для перевозки обучающихся</t>
  </si>
  <si>
    <t>1.1. Создание условий для реализации образовательных программ дошкольного образования в соответствии с ФГОС ДО</t>
  </si>
  <si>
    <t>1.2.Приведение инфраструктуры общего образования в соответствие с основными современными требованиями</t>
  </si>
  <si>
    <t>1.3.Организация работы по замене автомобильного транспорта, осуществляющего перевозки обучающихся</t>
  </si>
  <si>
    <t>Доля муниципальных организаций дополнительного образования Колпашевского района, соответвтующих современным условиям и требованиям санитарных и противопожарных норм</t>
  </si>
  <si>
    <t>2.1. Развитие инфраструктуры и материально-технической базы в муниципальных организациях дополнительного образования Колпашевского района в соответствии с основными современными требованиями</t>
  </si>
  <si>
    <t>Доля обучающихся, охваченных дополнительными общеобразовательными программами, в общей чиленности детей в возрасте 5-и до 18-и лет</t>
  </si>
  <si>
    <t>Удовлетворенность населения качеством предоставляемых услуг в организациях дополнительного образования от общего количества потребителей, пользующихся услугами дополнительного образования</t>
  </si>
  <si>
    <t>2.2. Обеспечение современного качества, доступности и эффективности системы дополнительного образования Колпашевского района через обновление содержания дополнительных общеобразовательных программ</t>
  </si>
  <si>
    <t>Доля учителей в возрасте до 35 лет в общей численности учителей общеобразовательных организаций КР</t>
  </si>
  <si>
    <t>3.1.Организация работы по профориентации учащихся на педагогические профессии</t>
  </si>
  <si>
    <t>Количество выпускников общеобразовательных организаций, поступивших в образовательные организации профессионального образования педагогического профиля (нарастающим итогом)</t>
  </si>
  <si>
    <t>3.2.Привлечение молодых специалистов для работы в образовательных организациях Колпашевского района</t>
  </si>
  <si>
    <t>Количество студентов организаций профессионального образования педагогического профиля, заключивших договоры целевого обучения с МОО (нарастающим итогом)</t>
  </si>
  <si>
    <t>Количество прибывающих в муниципальную систему образования молодых специалистов (кол-во чел., прибывших на 1 сентября текущего года)</t>
  </si>
  <si>
    <t>3.3.Организация работы по закреплению молодых специалистов в образовательных организациях Колпашевского района</t>
  </si>
  <si>
    <t>Доля "закрепившихся" молодых специалистов в муниципальной системе образования</t>
  </si>
  <si>
    <t>1. Создание условий для развития малого и среднего предпринимательства, совершенствование видов поддержки деятельности субъектов малого и среднего предпринимательства</t>
  </si>
  <si>
    <t>Отдел ПиАПК</t>
  </si>
  <si>
    <t>Количество субъектов малого и среднего предпринимательства, являющихся потребителями услуг инфраструктуры поддержки предпринимательства КР (бизнес-инкубатора, центра поддержки)</t>
  </si>
  <si>
    <t>Количество вновь созданных рабочих мест (включая зарегистрированных индивидуальных предпринимателей) при реализации МП</t>
  </si>
  <si>
    <t>Количество субъектов малого и среднего предпринимательства - получателей финансовой поддержки</t>
  </si>
  <si>
    <t>1.1.Создание, развитие и обеспечение деятельности бизнес-инкубатора Колпашевского района производственного и офисного назначения (далее БИПОН)</t>
  </si>
  <si>
    <t>Количество рабочих мест в бизнес-инкубаторе (включая зарегистрированных индивидуальных предпринимателей)</t>
  </si>
  <si>
    <t>1.2.Информационная и консультационная поддержка в сфере организации и ведения предпринимательской деятельности</t>
  </si>
  <si>
    <t>Количество субъектов малого и среднего предпринимательства, получивших информационную и консультационную поддержку</t>
  </si>
  <si>
    <t>1.3.Финансовая поддержка деятельности субъектов малого и среднего предпринимательства в форме субсидий</t>
  </si>
  <si>
    <t>Количество субъектов малого и среднего предпринимательства- получателей финансовой поддержки</t>
  </si>
  <si>
    <t>1.4.Пропаганда и популяризация предпринимательской деятельности</t>
  </si>
  <si>
    <t>Количество субъектов малого и среднего предпринимательства, принявших участие в мероприятиях, направленных на популяризацию предпринимательской деятельности</t>
  </si>
  <si>
    <t>1. Создание условий для развития сельскохозяйственного производства, создание комфортных условий жизнедеятельности в сельской местности</t>
  </si>
  <si>
    <t>Количество крестьянских (фермерских) хозяйств</t>
  </si>
  <si>
    <t>Объём производства продукции животноводства (мясо, молоко) в малых формах хозяйствования</t>
  </si>
  <si>
    <t>Объём валового сбора продукции растениеводства (картофель, овощи) в малых формах хозяйствования</t>
  </si>
  <si>
    <t>Количество семей, улучшивших жилищные условия, всего</t>
  </si>
  <si>
    <t>в том числе молодых семей и молодых специалистов</t>
  </si>
  <si>
    <t>1.1.Устойчивое развитие агропромышленного комплекса</t>
  </si>
  <si>
    <t>Наличие актуализированных реестров сельхозпроизводителей Колпашевского района</t>
  </si>
  <si>
    <t>Наличие актуализированной информации по вопросам развития сельскохозяйственного производства и стимулирования малых форм хозяйствования в сети Интернет на официальном сайте МО КР</t>
  </si>
  <si>
    <t>1.2.Улучшение жилищных условий граждан, проживающих в сельской местности, в том числе молодых семей и молодых специалистов</t>
  </si>
  <si>
    <t>Количество граждан - получателей социальных выплат</t>
  </si>
  <si>
    <t>1.3.Комплексное обустройство населенных пунктов</t>
  </si>
  <si>
    <t>1.Мероприятия в области сельскохозяйственного производства</t>
  </si>
  <si>
    <t>Отдел МХ</t>
  </si>
  <si>
    <t>Количество ДТП, совершению которых сопутствовало наличие неудовлетворительных дорожных условий</t>
  </si>
  <si>
    <t>1.1.Обеспечение функционирования сети автомобильных дорог местного значения</t>
  </si>
  <si>
    <t>Наличие автобусного собщения с отдаленными населенными пунктами КР не менее</t>
  </si>
  <si>
    <t>Наличие регулярного транспортного сообщения водным транспортом с отдаленными населенными пунктами КР не менее</t>
  </si>
  <si>
    <t>2.1. Развитие работы пассажирского транспорта на территории МО КР</t>
  </si>
  <si>
    <t>Ремонт внутреннего водного транспорта, осуществляющего регулярные пассажирские перевозки внутренним водным транспортом общего пользования по муниципальны маршрутам на территории МО КР</t>
  </si>
  <si>
    <t>1.Развитие коммунальной инфраструктуры и обеспечение надежности функционирования коммунального комплекса Колпашевского района</t>
  </si>
  <si>
    <t>Количество обращений и жалоб граждан района на качество коммунальных услуг в Администрацию Томской области и Администрацию Колпашевского района</t>
  </si>
  <si>
    <t>1.1.Содействие в организации электро-, тепло-, газо-, водоснабжения населения и водоотведения в границах поселений</t>
  </si>
  <si>
    <t>1.2.Проектирование, реконструкция, строительство объектов коммунальной инфраструктуры</t>
  </si>
  <si>
    <t>Доля использования газа в общем объёме потребления топлива для теплоснабжения потребителей</t>
  </si>
  <si>
    <t>Количество ежегодно реконструированных, построенных объектов коммунальной инфраструктуры на территории Колпашевского района</t>
  </si>
  <si>
    <t>Отдел ГО и ЧС</t>
  </si>
  <si>
    <t>Охват обучающихся в образовательных организациях, до которых не менее трех раз в год доводится информация в сфере профилактики наркомании, в целях негативного отношения к незаконному обороту и потреблению наркотиков</t>
  </si>
  <si>
    <t>Количество деструктивных событий (количество чрезвычайных ситуаций, пожаров), не более</t>
  </si>
  <si>
    <t>Доля оснащенности населенных пунктов, расположенных в лесной зоне или в зоне ежегодного подтопления на территории КР, системами связи и оповещения населения о пожарах и др ЧС</t>
  </si>
  <si>
    <t>Наличие документации по безопасности и эксплуатации гидротехнических сооружений, соответствующей действующему законодательству</t>
  </si>
  <si>
    <t>Соответствие ЕДДС АКР предъявляемым требованиям (приказ МЧСРФ по ТО № 217 от 15.05.2009 г.)</t>
  </si>
  <si>
    <t>УКСиМП</t>
  </si>
  <si>
    <t>Количество человек, учавствующих в мероприятиях, направленных на развитие сферы туризма в Колпашевском районе</t>
  </si>
  <si>
    <t>Количество мест для занятий физической культурой и спортом (единая пропускная способность спортивных объектов) на территории Колпашевского района</t>
  </si>
  <si>
    <t>1.2.Создание благоприятных условий для увеличения охвата населения спортом и физической культурой</t>
  </si>
  <si>
    <t>Количество молодых семей, улучшивших жилищные условия</t>
  </si>
  <si>
    <t>Доля молодых семей, улучшивших жилищные условия, из числа участников подрограммы</t>
  </si>
  <si>
    <t>не менее 10</t>
  </si>
  <si>
    <t>МКУ "Агентство"</t>
  </si>
  <si>
    <t>2.Мероприятия по управлению и распоряжению имуществом, находящимся в казне муниципального образования "Колпашевский район"</t>
  </si>
  <si>
    <t>1.Переподготовка и повышение квалификации</t>
  </si>
  <si>
    <t>Организационный отдел</t>
  </si>
  <si>
    <t>Бюджетная отчетность</t>
  </si>
  <si>
    <t>Количество поселений, которым представлена дотация из РФФПП на выравнивание бюджетной обеспеченности</t>
  </si>
  <si>
    <t>Отчет о реализации ВЦП СБП</t>
  </si>
  <si>
    <t>Количество поселений, которым предоставлены ИМБТ на поддержку мер по обеспечению сбалансированности местных бюджетов</t>
  </si>
  <si>
    <t>Долговая книга</t>
  </si>
  <si>
    <t>Количество нарушений сроков уплаты % за пользование кредитом</t>
  </si>
  <si>
    <t>Результат оценки Департамента финансов ТО</t>
  </si>
  <si>
    <t>1.1.</t>
  </si>
  <si>
    <t>1.2.</t>
  </si>
  <si>
    <t>1.3.</t>
  </si>
  <si>
    <t>3.4.</t>
  </si>
  <si>
    <t>3.5.</t>
  </si>
  <si>
    <t>3.6.</t>
  </si>
  <si>
    <t>3.7.</t>
  </si>
  <si>
    <t>4.3.</t>
  </si>
  <si>
    <t>Информация МКУ "Агентство"</t>
  </si>
  <si>
    <t>Заместитель Главы района по управлению делами, Организацион-ный отдел – ответственный за показатель</t>
  </si>
  <si>
    <t>Информация отдела МХ</t>
  </si>
  <si>
    <t>Ведомственная статистика</t>
  </si>
  <si>
    <t>Данные отдела МХ</t>
  </si>
  <si>
    <t>Количество мероприятий по благоустройству населенных пунктов Колпашевского городского поселения</t>
  </si>
  <si>
    <t>Произведены мероприятия по благоустройству г.Колпашево</t>
  </si>
  <si>
    <t>Производится сортировка пластика и картона, осуществляется вывоз для вторичного использования предприятиями "Риск" и "Заря-сервис" за счет собственных средств</t>
  </si>
  <si>
    <t>Прогноз СЭР</t>
  </si>
  <si>
    <t>Производится постоянная работа по налаживанию транспортного сообщения в населенными пунктами не имеющими его</t>
  </si>
  <si>
    <t>Организовано сообщение автомобильных транспортом с труднодоступными населенными пунктами Колпашевского района</t>
  </si>
  <si>
    <t>Организовано сообщение водным транспортом в период навигации с труднодоступными населенными пунктами Колпашевского района</t>
  </si>
  <si>
    <t>да</t>
  </si>
  <si>
    <t>Реализация МП "Развитие транспортной инфраструктуры в Колпашевском районе"</t>
  </si>
  <si>
    <t>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t>
  </si>
  <si>
    <t>Предоставление гражданам, проживающим в сельской местности, в т.ч. молодым семьям и молодым специалистам, социальных выплат на строительство (приобретение) жилья</t>
  </si>
  <si>
    <t>Новое строительство автомобильных дорог с твердым покрытием не производилось, произведен капитальный ремонт части существующего покрытия.</t>
  </si>
  <si>
    <t>Производится постоянная работа по налаживанию транспортного сообщения с населенными пунктами, не имеющими его.</t>
  </si>
  <si>
    <t>Наличие транспортного сообщения с труднодоступными населенными пунктами Куржино, Дальнее, Копыловка, Иванкино, Север, Усть-Чая в течение не менее 10 месяцев в году, количество месяцев</t>
  </si>
  <si>
    <t>Круглогодичное содержание автомобильных дорог вне границ населенных пунктов, в границах муниципального образования "Колпашевский район".</t>
  </si>
  <si>
    <t>Зимнее содержание автомобильной дороги "Тогур - Иванкино".</t>
  </si>
  <si>
    <t>Функционирование в зимний период двух ледовых переправ через р.Кеть пр. Северская на автозимнике «Тогур-Север-Дальнее-Куржино-Копыловка».</t>
  </si>
  <si>
    <t>Наличие и функционирование в зимний период двух ледовых переправ через р.Кеть пр.Северская на автозимнике "Тогур-Север-Дальнее-Куржино-Копыловка", общей протяженностью 245м, м</t>
  </si>
  <si>
    <t>Осуществляется подключение потребителей к сетям централизованного водоснабжения в с.Тогур, г.Колпашево.</t>
  </si>
  <si>
    <t>Ответственные исполнители</t>
  </si>
  <si>
    <t xml:space="preserve">Первый заместитель Главы Колпашевского района,
Заместитель Главы Колпашевского района по управлению делами
Отдел предпринимательства и агропромышленного комплекса (далее – Отдел предпринимательства и АПК)
Отдел экономики и стратегического планирования (далее – Отдел экономики и СП)
МКУ «Агентство»
Правовой отдел
</t>
  </si>
  <si>
    <t>Показатель эффективности: количество нормативных правовых актов (проектов) МО "Колпашевский район", затрагивающих вопросы осуществления предпринимательской и инвестиционной деятельности, прошедших экспертизу (процедуру оценки регулирующего воздействия)</t>
  </si>
  <si>
    <t xml:space="preserve">Заместитель Главы Колпашевского района по управлению делами
Правовой отдел 
</t>
  </si>
  <si>
    <t>В соответствии с распоряжением Администрации Колпашевского района (далее – АКР) от 29.09.2016 №403</t>
  </si>
  <si>
    <t xml:space="preserve">Первый заместитель Главы Колпашевского района
Уполномоченный орган (отдел экономики и СП), 
Куратор инвестиционного проекта, назначенный постановлением АКР
</t>
  </si>
  <si>
    <t>Отдел экономики и СП</t>
  </si>
  <si>
    <t xml:space="preserve">Уполномоченный орган
 (отдел экономики и СП), 
Куратор инвестиционного проекта, назначенный постановлением АКР
</t>
  </si>
  <si>
    <t xml:space="preserve">Первый заместитель Главы Колпашевского района, Заместитель Главы Колпашевского района по строительству и инфраструктуре,
Отдел экономики и СП, МКУ «Агентство»,
Глава Колпашевского городского поселения
(по согласованию)
</t>
  </si>
  <si>
    <t xml:space="preserve">Отдел экономики и СП,
МКУ «Агентство»
</t>
  </si>
  <si>
    <t xml:space="preserve">Глава Колпашевского городского поселения
(по согласованию)
</t>
  </si>
  <si>
    <t xml:space="preserve">Первый заместитель Главы района
Отдел предпринимательства и АПК
</t>
  </si>
  <si>
    <t>Отдел предпринимательства и АПК</t>
  </si>
  <si>
    <t>Жилищные условия улучшили два молодых специалиста, проживающих в сельской местности за счёт социальных выплат на строительство (приобретение) жилья</t>
  </si>
  <si>
    <t>Доля населенных пунктов на территории Колпашевского района, имеющих исправные источники противопожарного водоснабжения</t>
  </si>
  <si>
    <t>Все мероприятия ВЦП выполнены в полном объёме, по всем показателям достигнуты плановые значения</t>
  </si>
  <si>
    <t>Информация Управления по КСиМП</t>
  </si>
  <si>
    <t>400 чел.</t>
  </si>
  <si>
    <t>30 субъектов МСП</t>
  </si>
  <si>
    <t>Показатель эффективности предусмотрен на 2018 год.</t>
  </si>
  <si>
    <t>Проведение оценки регулирующего воздействия проектов нормативных правовых актов МО «Колпашевский район», затрагивающих вопросы осуществления предпринимательской и инвестиционной деятельности в соответствии с порядком, установленным постановлением АКР от 29.12.2015 № 1400.</t>
  </si>
  <si>
    <t>Обеспечение реализации положений дорожной карты по внедрению и проведению оценки регулирующего воздействия проектов муниципальных нормативных правовых актов и экспертизы действующих муниципальных нормативных правовых актов Администрации Колпашевского района.</t>
  </si>
  <si>
    <t xml:space="preserve">Заместитель Главы района по управлению делами,
Отдел экономики и СП,
Отдел предпринимательства и АПК,
МКУ «Агентство»
</t>
  </si>
  <si>
    <t>МКУ «Агентство»</t>
  </si>
  <si>
    <t>Первый заместитель Главы Колпашевского района Отдел предпринимательства и АПК</t>
  </si>
  <si>
    <t>Совет по улучшению инвестиционного климата</t>
  </si>
  <si>
    <t xml:space="preserve">Отдел экономики и СП, 
Отдел предпринимательства и АПК,
МКУ «Агентство»
</t>
  </si>
  <si>
    <t>Наличие информации</t>
  </si>
  <si>
    <t>Наличие актуализированной информации</t>
  </si>
  <si>
    <t xml:space="preserve">Размещение информации об инвестиционной деятельности в МО «Колпашевский район» на Инвестиционном портале Томской области планируется в случае предоставления технической возможности. </t>
  </si>
  <si>
    <t xml:space="preserve">Отдел экономики и СП, 
МКУ «Агентство»
</t>
  </si>
  <si>
    <t xml:space="preserve">На официальном Интернет-сайте МО «Колпашевский район» создана страница  «Экономика и инвестиции» / «Инвестиции», где размещается информация об инвестиционной деятельности.
В разделе «Малый и средний бизнес» размещается актуальная информация о механизмах поддержки предпринимательской деятельности, правовая база, информация о действующей в районе инфраструктуре поддержки малого предпринимательства.
</t>
  </si>
  <si>
    <t xml:space="preserve">Нормативные акты в актуальной редакции, регламентирующие инвестиционную и предпринимателькую деятельность в МО "Колпашевский район" размещены на официальном сайте (http://www.kolpadm.ru) в разделе «Экономика и инвестиции / Инвестиции» и «Малый и средний бизнес». </t>
  </si>
  <si>
    <t>Информация о механизмах поддержки субъектов малого и среднего предпринимательства размещена на официальном сайте МО "Колпашевский район" http://www.kolpadm.ru/content/municipalnaja_podderzhka_subektov_predprinimatelskoj_dejatelnosti</t>
  </si>
  <si>
    <t xml:space="preserve">Заместитель Главы Колпашевского района по строительству и инфраструктуре,
структурные подразделения Администрации Колпашевского района,
МКУ «Агентство»
</t>
  </si>
  <si>
    <t xml:space="preserve">Первый заместитель Главы района
Отдел экономики и СП
Отдел предпринимательства и АПК
</t>
  </si>
  <si>
    <t>Количество предоставленных муниципальных услуг - 9 единиц</t>
  </si>
  <si>
    <t xml:space="preserve">Заместитель Главы района по строительству и инфраструктуре
Отдел экономики и СП
</t>
  </si>
  <si>
    <t>Структурные подразделения, Главы поселений</t>
  </si>
  <si>
    <t>0 ед.</t>
  </si>
  <si>
    <t xml:space="preserve">Поселения Колпашевского района
(по согласованию)
</t>
  </si>
  <si>
    <t xml:space="preserve">Заместитель Главы Колпашевского района по строительству и инфраструктуре,
МКУ «Агентство»
Главы поселений Колпашевского района (по согласованию)
</t>
  </si>
  <si>
    <t>МКУ «Агентство»
Главы поселений Колпашевского района (по согласованию)</t>
  </si>
  <si>
    <t xml:space="preserve">МКУ «Агентство»
</t>
  </si>
  <si>
    <t xml:space="preserve">Первый заместитель Главы Колпашевского района,
Заместитель Главы района по строительству и инфраструктуре,
МКУ «Агентство»
</t>
  </si>
  <si>
    <t>40 дней</t>
  </si>
  <si>
    <t xml:space="preserve">Первый заместитель Главы района
МКУ «Агентство»
</t>
  </si>
  <si>
    <t>Мероприятия по сокращению сроков выполнения действий государственной регистрации прав не осуществлялась.</t>
  </si>
  <si>
    <t xml:space="preserve">Заместитель Главы Колпашевского района  по управлению делами,
Организационный отдел,
Отдел предпринимательства и АПК,
МКУ «Агентство»
</t>
  </si>
  <si>
    <t xml:space="preserve">Первый заместитель Главы Колпашевского района
Отдел экономики и СП
</t>
  </si>
  <si>
    <t xml:space="preserve">Заместитель Главы Колпашевского района по социальным вопросам
Управление по культуре, спорту и молодёжной политике
</t>
  </si>
  <si>
    <t xml:space="preserve">Первый заместитель Главы Колпашевского района
Отдел экономики и СП,
Отдел предпринимательства и АПК
</t>
  </si>
  <si>
    <t>8 ед.</t>
  </si>
  <si>
    <t>Первый заместитель Главы Колпашевского района,
Органы и отделы АКР, МКУ «Агентство», поселения Колпашевского района в соответствии с распоряжением АКР от 12.02.2016 № 28</t>
  </si>
  <si>
    <t>В соответствии со сроками, установленными в соответствующем запросе</t>
  </si>
  <si>
    <t>В сроки, установ-ленные распоряжением АКР от 12.02.2016 № 28</t>
  </si>
  <si>
    <t>Структурные подразделения АКР и муниципальные учреждения в соответствии с распоряжением АКР от 12.02.2016 № 29</t>
  </si>
  <si>
    <t>Отдел экономики и СП на основе информации полученной в соответствии с распоряжением АКР от 12.02.2016 №28</t>
  </si>
  <si>
    <t>Поселения Колпашевского района (по согласованию)</t>
  </si>
  <si>
    <t>Показатель соответствует запланированному.</t>
  </si>
  <si>
    <t>Колпашевский район, г.Коплашево</t>
  </si>
  <si>
    <t>Приобретено помещение под магазин в здании жилого дома. Выполнены работы по внутренней отделкке помещения, приобретено торговое оборудование.</t>
  </si>
  <si>
    <t>нет данных</t>
  </si>
  <si>
    <t>Строительство магазина в г.Колпашево (магазин 555)</t>
  </si>
  <si>
    <t>Реконструкция вертодрома "Пески"</t>
  </si>
  <si>
    <t>Томский филиал ООО "Авиапредприятие "Газпром авиа"</t>
  </si>
  <si>
    <t>ООО "Колпашевский заготпром"</t>
  </si>
  <si>
    <t>Расширение авиационно-технической базы.</t>
  </si>
  <si>
    <t>2016-2018</t>
  </si>
  <si>
    <t>Григорьев И.Ю.</t>
  </si>
  <si>
    <t>Строительство торгового центра в г.Колпашево, ул.Победы, 66</t>
  </si>
  <si>
    <t>Строительство торгового центра (Мария-Ра)</t>
  </si>
  <si>
    <t>Реконструкция магистрального нефтепровода "Александровское-Анжеро-Судженск"</t>
  </si>
  <si>
    <t>АО "Транснефть-Центральная Сибирь"</t>
  </si>
  <si>
    <t>Колпашевский район (транзит)</t>
  </si>
  <si>
    <t>Повышение надёжности используемого оборудования и увеличения срока эксплуатации магистрального нефтепровода.</t>
  </si>
  <si>
    <t>Информация не представлена инвестором, руковдствуясь письмом вышестоящей организации АО "АК "Транснефть" от 15.03.2016 № АК-17.2-06/12988 "О предоставлении информации по запросам органов власти"</t>
  </si>
  <si>
    <t xml:space="preserve">Реализация мероприятий в рамках инвестиционной программы на территории Колпашевского района </t>
  </si>
  <si>
    <t>ПАО "Томская распределительная компания"</t>
  </si>
  <si>
    <t>Колпашевский район</t>
  </si>
  <si>
    <t xml:space="preserve">Обеспечение надёжности электроснабжения потребителей на территории Колпашевского района </t>
  </si>
  <si>
    <t>В  марте 2017 года открыт магазин "Мария-Ра".</t>
  </si>
  <si>
    <t>Реализация мероприятий не предполагает создание дополнительных рабочих мест.</t>
  </si>
  <si>
    <t>Модернизация завода «Металлист»</t>
  </si>
  <si>
    <t>ЗАО «Металлист»</t>
  </si>
  <si>
    <t xml:space="preserve">Продолжение модернизационных мероприятий  </t>
  </si>
  <si>
    <t>2016-2019</t>
  </si>
  <si>
    <t>СППСОК «Колпашевский»</t>
  </si>
  <si>
    <t>г.Колпашево Томской области</t>
  </si>
  <si>
    <t>2016-2021</t>
  </si>
  <si>
    <t>Развитие заготовительной базы (вылов и хранение речной рыбы) и организация переработки в широкий ассортимент продукции, в т.ч. рыбных полуфабрикатов на базе кооператива. Объем переработки рыбы – более 120 тонн в год при выходе на проектную мощность.</t>
  </si>
  <si>
    <t>Строительство 3-этажного кирпичного жилого дома в г.Колпашево</t>
  </si>
  <si>
    <t>ООО "Профиль"</t>
  </si>
  <si>
    <t>Строительство 3-этажного кирпичного жилого дома в г.Колпашево , ул.Кирова, д.47</t>
  </si>
  <si>
    <t>Организация рыбозаготовительной деятельности и рыбоперерабатывающего производства в г.Колпашево Томской области</t>
  </si>
  <si>
    <t>Дом введен в эвсплуатацию в 1 квартале 2017 года.</t>
  </si>
  <si>
    <t>ООО "Развитие"</t>
  </si>
  <si>
    <t xml:space="preserve"> Строительство здания магазина для ООО "Холидей "Классик" г.Колпашево</t>
  </si>
  <si>
    <t>Открытие магазина "Холди дискаунтер" в г. Колпашево</t>
  </si>
  <si>
    <t>Приложение 1</t>
  </si>
  <si>
    <t>Число граждан, проживающих в сельской местности, в т.ч. Молодых специалистов, улучшивших жилищные условия, семей в год</t>
  </si>
  <si>
    <t>Показатель достигнут</t>
  </si>
  <si>
    <t>1. Реализация МП "Совершенствование системы управления муниципальными финансами"</t>
  </si>
  <si>
    <t>2.Разработка и реализация ВЦП "Обеспечение сбалансированности доходов и расходов поселений КР"</t>
  </si>
  <si>
    <t>3. Реализация ВЦП "Обслуживание муниципального долга МО КР"</t>
  </si>
  <si>
    <t>4. Планирование временных кассовых разрывов, возникающих при исполнении бюджета МО "Колпашевский район": 4.1.Анализ и расчёт временных кассовых разрывов</t>
  </si>
  <si>
    <t>7. Мониторинг выполнения требований бюджетного законодательства РФ в области организации бюджетного процесса в МО КР</t>
  </si>
  <si>
    <t>8. Исполнение бюджета МО КР согласно утверждённому плану по расходам. 8.1. Ежеквартальный мониторинг исполнения бюджета МО "Колпашевский район"</t>
  </si>
  <si>
    <t>Доля муниципального недвижимого имущества (за исключением земельных участков), используемого для выполнения полномочий КР, от недвижимого имущества, находящегося в собственности Колпашевского района</t>
  </si>
  <si>
    <t xml:space="preserve">Да </t>
  </si>
  <si>
    <t>По итогам отбора бюджету МО "Колпашевский район" на условиях долевого софинансирования предоставлены из областного бюджета средства субсидии на реализацию приоритетных мероприятий муниципальной программы по развитию предпринимательства.</t>
  </si>
  <si>
    <t>Внедрение системы оценки регулирующего воздействия проектов муниципальных нормативных правовых актов и экспертизы действующих муниципальных нормативных правовых актов, регулирующих вопросы, связанные с осуществлением предпринимательской и инвестиционной деятельности</t>
  </si>
  <si>
    <t xml:space="preserve">Первый заместитель Главы Колпашевского района,
Заместитель Главы Колпашевского района по строительству и инфраструктуре,
Отдел предпринимательства и АПК 
МКУ «Агентство»
Главы поселений Колпашевского района (по согласованию) 
</t>
  </si>
  <si>
    <t>Заместители Главы района, отдел экономики и СП - ответственный за предоставление информации</t>
  </si>
  <si>
    <t>Все МОО Колпашевского района функционируют в соответствии с действующим законодательством РФ в сфере образования.</t>
  </si>
  <si>
    <t>В отчётном году все ходотайства МОО на выделение компенсации расходов по оплате стоимости проезда и провоза багажа к месту использования отпуска и обратно в пределах РФ, были удовлетворены.</t>
  </si>
  <si>
    <t>Все мероприятия выполнены в полном объёме, по всем показателям достигнуты плановые значения.</t>
  </si>
  <si>
    <t>Реализация ВЦП "Организация проведения мероприятий и обеспечение участия участников образовательных отношений в мероприятиях различного уровня"</t>
  </si>
  <si>
    <t>Количество объектов размещения ТБО содержащихся в соответствии с санитарно-эпидемиологическими и экологическими требованиями, шт.</t>
  </si>
  <si>
    <t>Капитальный ремонт, ремонт, реконструкция автомобильных дорог местного значения в объеме не менее (км)</t>
  </si>
  <si>
    <t>Протяженность сетей теплоснабжения, приведенных в нормативное состояние</t>
  </si>
  <si>
    <t>Протяженность сетей электроснабжения, приведенных в нормативное состояние</t>
  </si>
  <si>
    <t>Протяженность сетей водоснабжения, приведенных в нормативное состояние</t>
  </si>
  <si>
    <t>Доля детей в возрасте 5-18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данной возрастной группы, %</t>
  </si>
  <si>
    <t>Все обучающиеся по программам дошкольного образования с 01.01.2016г. обучаются по образовательным программам, соответствующим требованиям ФГОС ДО.</t>
  </si>
  <si>
    <t>Все муниципальные организации дополнительного образования, осуществляющие деятельность на территории Колпашевского района соответствуют современным условиям и требованиям санитарных и противопожарных норм.</t>
  </si>
  <si>
    <t>Доля обучающихся, принимающих участие в конкурсах различных уровней в общей численности детей</t>
  </si>
  <si>
    <t>Реализация ВЦП "Содействие функционированию ДОО"</t>
  </si>
  <si>
    <t>Количество завоёванных призовых мест на соревнованиях разного уровня</t>
  </si>
  <si>
    <t>Реализация мероприятия запланирована на 2020 год.</t>
  </si>
  <si>
    <t xml:space="preserve"> В наличии имеются 2 комплекта документации по безопасности эксплуатации гидротехнических сооружений, соответствующих действующему законодательству.</t>
  </si>
  <si>
    <t>5. Планирование и осуществление расходов бюджета МО КР в рамках программ (без учета областных средств)</t>
  </si>
  <si>
    <t>Увеличение объёма поступлений в бюджет МО КР по доходам от сдачи в аренду временно неиспользуемого муниципального имущества, % к предыдущему году</t>
  </si>
  <si>
    <t>Увеличение объёма поступлений в бюджет МО КР по неналоговым доходам от сдачи в аренду земельных участков, % к предыдущему году</t>
  </si>
  <si>
    <t>Показатель достигнут.</t>
  </si>
  <si>
    <t>Имущество, находящееся в собственности МО "Колпашевский район", закреплено за учреждениями на праве оперативного управления и используется в соответствии с его назначением и уставными целями деятельности учреждений.</t>
  </si>
  <si>
    <t>Информация о степени выполнения целей и задач</t>
  </si>
  <si>
    <t>Стратегии соцально-экономического развития Колпашевского района до 2030 года</t>
  </si>
  <si>
    <t>Цель 1.</t>
  </si>
  <si>
    <t>Стратегическая цель</t>
  </si>
  <si>
    <t>Количество показателей достижения целей и задач (контрольных индикаторов)</t>
  </si>
  <si>
    <t xml:space="preserve">выполнено менее чем на 100% </t>
  </si>
  <si>
    <t>не выполнено (процент исполнения 0%)</t>
  </si>
  <si>
    <t>не оценивался</t>
  </si>
  <si>
    <t>Цель 2.</t>
  </si>
  <si>
    <t>Цель 3.</t>
  </si>
  <si>
    <t>Необходимость корректировки Плана (Да/нет)</t>
  </si>
  <si>
    <t>Предусмотренный*</t>
  </si>
  <si>
    <t>Направление</t>
  </si>
  <si>
    <t xml:space="preserve">% исполнения </t>
  </si>
  <si>
    <t>капитальные</t>
  </si>
  <si>
    <t>текущие</t>
  </si>
  <si>
    <t>Инвестиционные проекты</t>
  </si>
  <si>
    <t xml:space="preserve">Приложение № 5 </t>
  </si>
  <si>
    <t>Приложение  №1</t>
  </si>
  <si>
    <t>Приложение № 4</t>
  </si>
  <si>
    <t>Количество модернизированных объектов коммунальной инфраструктуры на территории Колпашевского района, единиц (с начала реализации Стратегии)</t>
  </si>
  <si>
    <t>Цель 4.</t>
  </si>
  <si>
    <t>Итого по Стратегии</t>
  </si>
  <si>
    <t>Всего по мероприятиям Плана</t>
  </si>
  <si>
    <t>Стратегическая цель -обеспечить высокое качество жизни в Колпашевском районе за счёт реализации инфраструктурных проектов и развития экономического потенциала</t>
  </si>
  <si>
    <t>Обеспечить высокое качество жизни в Колпашевском районе за счёт реализации инфраструктурных проектов и развития экономического потенциала</t>
  </si>
  <si>
    <t>Наименование целей и задач Стратегии</t>
  </si>
  <si>
    <t>Всего по целям и задачам</t>
  </si>
  <si>
    <t>Всего по 4-м целям</t>
  </si>
  <si>
    <t>Всего по 16-ти задачам</t>
  </si>
  <si>
    <t>предусмот-рено планом</t>
  </si>
  <si>
    <t>выполнено на 100% и более</t>
  </si>
  <si>
    <t>Информация</t>
  </si>
  <si>
    <t>Наименование муниципальной программы</t>
  </si>
  <si>
    <t>Количество мероприятий в МП</t>
  </si>
  <si>
    <t>Средства местного бюджета, направленные на реализацию МП,</t>
  </si>
  <si>
    <t>тыс. руб.</t>
  </si>
  <si>
    <t>Оценка эффективности МП в баллах</t>
  </si>
  <si>
    <t>Рейтинговая оценка действующих муниципальных программ</t>
  </si>
  <si>
    <t>Примечание</t>
  </si>
  <si>
    <t>Количество мероприятий МП, выполненных в полном объеме</t>
  </si>
  <si>
    <t>Утверждено</t>
  </si>
  <si>
    <t>Освоено</t>
  </si>
  <si>
    <t>Степень эффективности муниципальной программы</t>
  </si>
  <si>
    <t>Рейтинг среди МП</t>
  </si>
  <si>
    <t>(по мере убывания)</t>
  </si>
  <si>
    <t>«Развитие малого и среднего предпринимательства в Колпашевском районе на 2013-2018 годы»</t>
  </si>
  <si>
    <t>I</t>
  </si>
  <si>
    <t>«Развитие молодёжной политики, физической культуры и массового спорта на территории муниципального образования «Колпашевский район»</t>
  </si>
  <si>
    <t>II</t>
  </si>
  <si>
    <t>«Обеспечение безопасности населения Колпашевского района»</t>
  </si>
  <si>
    <t>«Развитие транспортной инфраструктуры в Колпашевском районе»</t>
  </si>
  <si>
    <t>«Развитие коммунальной инфраструктуры Колпашевского района»</t>
  </si>
  <si>
    <t>«Развитие культуры и туризма в Колпашевском районе»</t>
  </si>
  <si>
    <t>Развитие муниципальной системы образования Колпашевского района»</t>
  </si>
  <si>
    <t>«Доступность медицинской помощи и эффективность предоставления медицинских услуг на территории Колпашевского района»</t>
  </si>
  <si>
    <t>«Устойчивое развитие сельских территорий муниципального образования «Колпашевский район» Томской области на 2014-2017 годы и на период до 2020 года»</t>
  </si>
  <si>
    <t>III</t>
  </si>
  <si>
    <t>Приложение №6</t>
  </si>
  <si>
    <t>Объём финансирования мероприятий Плана по реализации Стратегии, млн. рублей</t>
  </si>
  <si>
    <t>Приложение №3</t>
  </si>
  <si>
    <t>В 2017 году в Колпашевском районе введено в действие 5 537 кв.м. жилья (весь объём - индивидуальными застройщиками) в Колпашевском, Чажемтовском и Инкинском поселениях. Разрешения на ввод в эксплуатацию многоквартирных жилых домов в 2017 году не выдавались. В Томской области Колпашевский район занимает по итогам 2017 года 7-е место по общей площади введённого жилья, 4-е место - по площади введённого индивидуального жилья (2016г. - 4-е место по обеим позициям).</t>
  </si>
  <si>
    <t>Общая площадь жилых помещений, приходящаяся в среднем на одного жителя (на конец года), кв.м.</t>
  </si>
  <si>
    <t>Значение планового показателя достигнуто и на 1,1% превышает значение 2016 года (27,1 кв.м. на 1 чел.). За 2017 год в Колпашевском районе введено в действие 59 индивидуальных жилых домов общей площадью 5 537 м2 (весь объём - индивидуальными застройщиками). В Томской области Колпашевский район занимает по итогам 2017 года 7-е место по общей площади введённого жилья, 4-е место - по площади введённого индивидуального жилья (2016г. - 4-е место по обеим позициям).</t>
  </si>
  <si>
    <t>Плановый показатель достигнут</t>
  </si>
  <si>
    <t>3.Организация работ по текущему, капитальному ремонту объектов, находящихся в казне муниципального образования "Колпашевский район"</t>
  </si>
  <si>
    <t>1.Обеспечение деятельности учреждения</t>
  </si>
  <si>
    <t xml:space="preserve">Договор аренды земельного участка расторгнут в связи с окончанием проведения реконструкции объекта ("МН "Александровское-Анжеро-Судженск") </t>
  </si>
  <si>
    <t>за 2017 год</t>
  </si>
  <si>
    <t>Перечень сформирован и размещён</t>
  </si>
  <si>
    <t>Актуализированный реестр свободных земельных участков и помещений направлен в УФЭП  и рассмотрен на заседании Совета по улучшению инвестиционного климата. Одобренный реестр размещен на официальном сайте органов местного самоуправления МО "Колпашевский район" (http://www.kolpadm.ru) в разделе «Экономика и инвестиции / Инвестиции».</t>
  </si>
  <si>
    <t>Мероприятия по направлению документов на регистрацию аренды недвижимого имущества не осуществлялось ввиду отсутствия обращений.</t>
  </si>
  <si>
    <t>Реализация мероприятия запланирована на 2018 год.</t>
  </si>
  <si>
    <t>Проведена 1 консультация в подборе земельного участка и оказано 3 консультации по подготовке необходимых разрешительных документов в целях ввода в эксплуатацию торговых объектов / Плановое значение показателя не достигнуто, так как в 2017 году произошло закрытие торговых объектов (например, таких как универсамы "Сибиряк")</t>
  </si>
  <si>
    <t>Объём и источники финансирования на 2017 год, тыс. рублей</t>
  </si>
  <si>
    <t>Фактическое значение показателя ниже запланированного на 0,8%, что связано с замедлением темпов роста производства электрооборудования. Данное производство занимает основную долю в общем объёме обрабатывающего производства.</t>
  </si>
  <si>
    <t>Рост значения показателя обусловленвыполнением капитального ремонта МАОУ "СОШ № 4" и ликвидацией МКОУ "Тискинская ООШ, МКОУ "Моховская ООШ"</t>
  </si>
  <si>
    <t>Положительная динамика значения показателя обусловлена рациональным использованием площадей образовательных организаций реализующих программы дошкольного образования и выполнения мероприятий по открытию дополнительных дошкольных мест на базе МБДОУ "Чажемтовский детский сад"</t>
  </si>
  <si>
    <t>Фактическое значение показателя относительно планового значения увеличилось в связи с изменением источника информации: план-форма ФСН № 1-ДО, факт-форма ФСН № 1 ДОП с применением понижающего коэффициента 1,56.</t>
  </si>
  <si>
    <t>Удельный вес численности обучающихся, занимающихся в одну смену, от общей численности учащихся школ района, в том числе</t>
  </si>
  <si>
    <t>на уровне основного общего образования;</t>
  </si>
  <si>
    <t>на уровне среднего общего образования</t>
  </si>
  <si>
    <t>Отклонение показателя обусловлено увеличением числа школьников МАОУ "СОШ № 4", обучающихся во вторую смену в связи с проведением капитального ремонта здания МАОУ "СОШ № 4"</t>
  </si>
  <si>
    <t>Мероприятие не осуществлялось в связи с отсутствием софинансирования.</t>
  </si>
  <si>
    <t>В 2017 году прибыло в муниципальную систему образования 9 молодых специалистов.</t>
  </si>
  <si>
    <t>В 2017 году заключены договоры целевого обучения с 3 выпускниками МОО.</t>
  </si>
  <si>
    <t>"Закрепились" 11 из 11 пришедших 01.09.2016.</t>
  </si>
  <si>
    <t xml:space="preserve">Муниципальные правовые акты, устанавливающие основные направления инвестиционной политики МО "Колпашевский район" и развития малого и среднего предпринимательства приняты в полном объёме в период с 2008 г. по 2015 г. Ежегодно актуализируется муниципальная программа развития предпринимательства (2016 год - 4 раза, 2017 год - 1 раз). Принято распоряжение АКР от 12.02.2016 №28 "Об организации работы по формированию перечня инвестиционных проектов (предложений) Колпашевского района (в 2017 году актуализировалась). </t>
  </si>
  <si>
    <t xml:space="preserve">Своевременная актуализация принятых нормативных актов, устанавливающих основные направления инвестиционной политики муниципального образования «Колпашевский район» (далее – МО «Колпашевский район») и развития малого и среднего предпринимательства </t>
  </si>
  <si>
    <t>В 2016 году проводились организационные мероприятия по внедрению оценки регулирующего воздействия. С 2017  года началась реализация мероприятий.</t>
  </si>
  <si>
    <t>Распоряжением Администрации Колпашевского района от 27.12.2016 №558 утверждён План проведения экспертизы нормативных правовых актов муниципального образования "Колпашевский район". В 2017 году на официальном сайте органов местного самоуправления муниципального образования "Колпашевский район" создан раздел "Оценка регулирующего воздействия". Проводится постоянная актуализация данного раздела. Обеспечено освещение в СМИ работы Администрации Колпашевского района по внедрению и проведению ОРВ проектов муниципальных НПА и экспертизы действующих НПА.</t>
  </si>
  <si>
    <t>1 проект НПА</t>
  </si>
  <si>
    <t xml:space="preserve">В 2017 году проведена ОРВ проекта решения Думы Колпашевского района о внесении изменений в решение Думы Колпашевского района от 25.11.2005 № 13 «О введении системы налогообложения в виде единого налога на вменённый доход для отдельных видов деятельности на территории муниципального образования «Колпашевский район».
</t>
  </si>
  <si>
    <t>2 НПА</t>
  </si>
  <si>
    <t>В соответствии с планом проведения экспертизы НПА МО "Колпашевский район", затрагивающих вопросы осуществления предпринимательской и инвестиционной деятельности на 2017 год, утверждённым распоряжением АКР от 27.12.2016 №558 проведена экспертиза 2 НПА МО "Колпашевский район":
 -постановление АКР от 12.12.2011 №1308 "О порядке определения величины арендной платы за пользование имуществом, находящимся в собственности МО "Колпашевский район"
- постановление АКР от 01.02.2012 №82 "Об утверждении дадминистративного регламента осуществления муниципального контроля за сохранностью автомобильных дорог местного значения вне границ населённых пунктов в границах МО "Колпашевский район"</t>
  </si>
  <si>
    <t>В 2017 году разработана схема сопровождения инвестиционных проектов по принципу «одного окна» в Колпашевском районе и размещена на официальном сайте органов местного самоуправления МО «Колпашевский район» в разделе  «Экономика и инвестиции» / «Инвестиции»</t>
  </si>
  <si>
    <t>Заявок на сопровождение инвестиционных проектов по принципу "одного окна" в Администрацию Колпашевского района в 2016-2017гг. не поступало.</t>
  </si>
  <si>
    <t>Перечень инвестиционных проектов, реализуемых и планируемых к реализации на территории Колпашевского района, а также крупных инвестиционных предложениях, нуждающихся в привлечении финансирования, сформирован в соответствии с распоряжением АКР от 12.02.2016 №28 и направлен в Департамент инвестиций Томской области (исх № 17-01-442/16 от 29.02.2016, исх № 17-02-584/17 от 06.03.2017).</t>
  </si>
  <si>
    <t>Реализация мероприятий перенесена на 2018 год.</t>
  </si>
  <si>
    <t>В 2016-2017гг. оказывалась консультационная и информационная поддержка и популяризация предпринимательской деятельности.</t>
  </si>
  <si>
    <t>Участие в обучающих мероприятиях, конференциях, форумах, круглых столах по вопросам развития предпринимательской деятельности приняли в 2016 году - 113 человек или 11% от общего числа субъектов МСП (1072 субъекта МСП по состоянию на 01.01.2017), в 2017 году - 60 человек или 6% от общего числа субъектов МСП (991 субъект МСП по состоянию на 01.01.2018).</t>
  </si>
  <si>
    <t>Информационная и консультационная поддержки органами местного самоуправления и Центром поддержки предпринимательства оказаны: в 2016 году - 430 субъектам МСП (40% от общего числа субъектов МСП), в 2017 году - 237 субъектам МСП (24% от общего числа субъектов МСП)</t>
  </si>
  <si>
    <t>18 субъектов МСП</t>
  </si>
  <si>
    <t>Консультационные услуги по районным и областным механизмам поддержки предпринимательства оказаны: в 2016 году - 30 субъектам МСП и гражданам из числа безработных, планирующих организовать собственный бизнес, в 2017 году - 18 субъектам МСП и гражданам из числа безработных, планирующих организовать собственный бизнес.</t>
  </si>
  <si>
    <t>219 чел.</t>
  </si>
  <si>
    <t>Центром поддержки предпринимательства оказаны консультационные услуги субъектам МСП по вопросам налогообложения, бухгалтерского учёта, правового обеспечения, кадрового дела. Консультации получили: в 2016 году - 400 человек, в 2017 году - 219 чел.</t>
  </si>
  <si>
    <t>В разделе "Экономика и инвестиции" / "Инвестиции" размещена информация о номативной базе, о работе Совета по улучшению инвестиционного климата в МО "Колпашевский район", Инвестиционный паспорт Колпашевского района по состоянию на 01.01.2017, а также План создания инвестиционных объектов и объектов создания инфраструктуры на 01.01.2017, Реестр инвестиционных площадок и реестр свободных земельных участков и помещений, находящихся на территории МО "Колпашевский район".</t>
  </si>
  <si>
    <t>Информационное сообщение размещено на официальном сайте органов местного самоуправления "Колпашевский район" (http://www.kolpadm.ru/news/news/podkljuchites_k_rassylke2017), в социальной сети Вконтакте (http://vk.com/club71036810?w=wall-71036810_4479).
Рассылкой воспользовались 140 подписчиков.</t>
  </si>
  <si>
    <t>Ежегодно в соответствии со сроками установленными распоряжением АКР от 21.10.2013 № 797 (в действующей редакции)</t>
  </si>
  <si>
    <t>План ежегодно разрабатывается в соответствии с Порядком, утверждённым распоряжением АКР от 21.10.2013 №797 (в ред. распор. АКР от 14.01.2015 №3, от 31.01.2017 №22) и одобряется Советом по улучшению инвестиционного климата. План создания инвестиционных объектов и объектов инфраструктуры в Колпашевском районе 
по состоянию на 01.01.2016 утвержден распоряжением АКР от 10.03.2016 №59 (с изм. от 16.03.2016 №65), на 01.01.2017 - распоряжением АКР от 02.03.2017 №63 и размещён на официальном сайте органов местного самоуправления МО "Колпашевский район"  в разделе «Экономика и инвестиции / Инвестиции». План содержит перечень инвестиционных объектов и объектов необходимой транспортной, энергетической, социальной, инженерной, коммунальной и телекоммуникационной инфраструктуры Колпашевского района.</t>
  </si>
  <si>
    <t>В 2016 году заседание Совета по улучшению инвестиционного климата состоялось 29.02.2016 под председательством Главы Колпашевского района. В 2017 году - 22.02.2017, 06.04.2017 под председательством первого заместителя Главы района. Протоколы заседаний Совета размещены на официальном сайте МО "Колпашевский район" в разделе «Экономика и инвестиции / Инвестиции» - "Работа Совета по улучшению инвестиционного климата".</t>
  </si>
  <si>
    <t>Заседение Координационного Совета в области развития малого и среднего предпринимательства в 2016-2017гг. не проводилось в связи с отсутствием предложений о проведении заседания от членов Совета.</t>
  </si>
  <si>
    <t>В бизнес-инкубаторе Колпашевского района производственного и офисного назначения в 2016 году, 2017 году осуществляли хозяйственную деятельность 11 компаний резидентов.</t>
  </si>
  <si>
    <t>Количество предоставленных муниципальных услуг - 6 единиц</t>
  </si>
  <si>
    <t>Бизнес-инкубатору Колпашевского района производственного и офисного назначения предоставлены средства субсидии: в 2016 году - 758,917 тыс. рублей , в 2017 году - 1100,5 тыс. рублей на оплату коммунальных услуг, услуг связи, услуг по содержанию имущества, техническое сопровождение системы "Консультант плюс".</t>
  </si>
  <si>
    <t>Постановлением Администрации Колпашевского района от 30.03.2015 №348 утверждено 9 Инвестиционных площадок. В 2017 году Инвестиционная площадка №9 была исключена из Реестра инвестиционных площадок, в связи с резервированием земельного участка для муниципальных нужд в целях строительства школы, иных объектов воспитания по решению Совета по улучшению инвестиционного климата в Колпашевском районе(протокол№1 от 22.02.2017)</t>
  </si>
  <si>
    <t xml:space="preserve">Актуализация паспортов инвестиционных площадок в 2016-2017гг не проводилась по решению Совета по улучшению инвестицонного климата в Колпашевском районе (протокол №1 от 29.02.2016, протокол №1 от 22.02.2017). </t>
  </si>
  <si>
    <t>В 2016 году от МКУ «Агентство» и Администрации Колпашевского городского поселения поступило предложение о создании 3-х дополнительных инвестиционных площадок: 
-под строительство ИЖС в мкр «Радужный»
-под строительство ИЖС в мкр «Новый»
-под строительство здания магазина в г.Колпашево ул.Ленина, 35.
 При этом данные предложения оформлены не в соответствии с требованиями Порядка создания инвестиционных площадок (пост. АКР от 23.03.2015 №319, пункты 2.5. и 2.6.). Советом по улучшению инвестиционного климата решено оставить без изменения инвестиционные площадки, паспорта которых утверждены постановлением Администрации Колпашевского района от 30.03.2015 №348 и рекомендовать инициаторам оформлять предложения о создании инвестиционной площадки в соответствии с требованиями Порядка, утверждённого постановлением Администрации Колпашевского района от 23.03.2015 №319. 
В 2017 году заявки на создание новых инвестиционных площадок от ответственных исполнителей не поступило.</t>
  </si>
  <si>
    <t>Реестр инвестиционных площадок ведется УФЭП АКР (отделом экономики и СП АКР) в соответствии с Порядком, утвержденным постановлением Администрации Колпашевского района от 23.03.2015 №319.</t>
  </si>
  <si>
    <t xml:space="preserve">Инвестиционные площадки, утвержденные постановлением Администрации Колпашевского района от 30.03.2015 №348 (в редак. пост. АКР от 17.03.2017 №229) включены в Инвестиционный паспорт МО "Колпашевский район". </t>
  </si>
  <si>
    <t>Финансовая поддержка оказана: в 2016 году - 3 субъектам, в 2017 году - 1 субъекту (плановое значение не достигнуто в связи с отсутствием заявителей на получение финансовой поддержки.</t>
  </si>
  <si>
    <t>Местному бюджету из областного бюджета на софинансирование мероприятий, предусмотренных в муниципальной программе, предоставлены средства субсидии: в 2016 году - 2,184 млн. рублей, в 2017 году - 1,234 млн. рублей.</t>
  </si>
  <si>
    <t>Предоставление объектов на льготных условиях для реализации инвестиционных и предпринимательских проектов в 2016-2017гг. не осуществлялось.</t>
  </si>
  <si>
    <t>3 получателя субсидии</t>
  </si>
  <si>
    <t>1 получатель субсидии</t>
  </si>
  <si>
    <t>В 2016 году 3 индивидуальных предпринимателя (победители районного конкурса "стартующий бизнес") получили средства субсидии в размере по 500,0 тыс. рублей каждый на реализацию предпринимательских проектов:
1) Новые услуги в действующем бизнесе Time-клуб «Нельсон»;
2) Создание мини-пекарни в г.Колпашево;
3) Открытие кафе в г.Колпашево.
В 2017 году предоставлена субсидия на возмещение части затрат по приобретению оборудования 1 малому предприятию, осуществляющему деятельность в сфере рыбного хозяйства.</t>
  </si>
  <si>
    <t>Объём привлеченных средств - 2,184 млн. рублей</t>
  </si>
  <si>
    <t>Объём привлечённых средств - 1,234 млн. рублей</t>
  </si>
  <si>
    <t xml:space="preserve">Муниципальным образованием "Колпашевский район" в 2016-2017гг не предоставлялись муниципальные гарантии. </t>
  </si>
  <si>
    <t>В 2016-2017гг в МО "Колпашевское городское поселение" действовала льготная ставка налогообложения по земельному налогу (с коэффициентом 0,4 к установленной ставке земельного налога) под объектами промышленности по видам фактической деятельности "Производство, выпуск изолированных проводов и кабелей". Кроме того во всех муниципальных образованиях Колпашевского района установлена налоговая ставка в пониженном размере (1% вместо 1,5%) по земельному налогу в отношении земельных участков, занятых объектами торговли, общественного питания и бытового обслуживания. В рамках реализации основных направлений налоговой политики на территории МО "Колпашевское городское поселение" в 2016 году снижена налоговая ставка по налогу на имущество физических лиц с 1,5% до 1% от кадастровой стоимости объекта.</t>
  </si>
  <si>
    <t>В 2016-2017гг возможность не рассматривалась.</t>
  </si>
  <si>
    <t xml:space="preserve">По состоянию на 01.01.2018 перечень имущества, находящегося в собственности муниципального образования "Колпашевский район", свободного от прав третьих лиц, предназначенного для предоставления во владение и (или) пользование на долгосрочной основе субъектам малого и среднего предпринимательства, размещён на официальном сайте органов местного самоуправления МО "Колпашевский район" (http://www.kolpadm.ru) в  разделе "Малый и средний бмзнес / Имущественная поддержка субъектов предпринимательской деятельности". (По состоянию на 01.01.2017 данный перечнь не был сформированы по причине отсутствия на тот момент времени такого имущества в казне муниципального образования "Колпашевский район".) </t>
  </si>
  <si>
    <t xml:space="preserve">Нет </t>
  </si>
  <si>
    <r>
      <rPr>
        <sz val="9"/>
        <rFont val="Times New Roman"/>
        <family val="1"/>
        <charset val="204"/>
      </rPr>
      <t>В 2016 году в МО "Новосёловское сельское поселение" сформировано 2 земельных участка из 19-ти невостребованных долей САОЗТ "Новосёловский", которые в марте 2017 года предоставлены в аренду КФХ сроком на 10 лет.</t>
    </r>
    <r>
      <rPr>
        <sz val="9"/>
        <color rgb="FFFF0000"/>
        <rFont val="Times New Roman"/>
        <family val="1"/>
        <charset val="204"/>
      </rPr>
      <t xml:space="preserve"> </t>
    </r>
    <r>
      <rPr>
        <sz val="9"/>
        <rFont val="Times New Roman"/>
        <family val="1"/>
        <charset val="204"/>
      </rPr>
      <t xml:space="preserve">В Чажемтовском сельском поселении в 2016-2017гг осуществлялась реализавция проекта по строительству животноводческой фермя (КФХ Синицын В.С.) на земельных участках, предоставленных в 2013 и в 2015 годах в аренду на 10 лет, которые были сформированы за счёт невостребованных долей САОЗТ "Первомайское". </t>
    </r>
  </si>
  <si>
    <t xml:space="preserve">На межселенных территориях Колпашевского района земельные участки, находящиеся в общей долевой собственности (земельные доли) отсутствуют.  В связи с отсутствием заинтересованных лиц в использовании земель сельскохозяйственного назначения, расположенных на территории Колпашевского городского поселения кадастровые работы по образованию (формированию) земельных участков за счёт невостребованных долей в 2016-2017гг не проводились. </t>
  </si>
  <si>
    <t>Проведение мероприятий по оптимизации административных процедур в 2016-2017гг. не требовалось.</t>
  </si>
  <si>
    <t>Актуализация принятых административных регалментов предоставления муниципальных услуг, а также разработка новых в 2016-2017гг. не осуществлялась.</t>
  </si>
  <si>
    <t>Инвестиционный паспорт МО «Колпашевский район» актуализирован по состоянию на 01.01.2017г. и размещён на официальном сайте органов местного самоуправления МО "Колпашевский район" в разделе «Экономика и инвестиции / Инвестиции».</t>
  </si>
  <si>
    <t>В 2017 году разработан туристский паспорт Колпашевского района и размещён на официальном сайте органов местного самоуправления МО "Колпашевский район" в разделе "Управление по культуре / Туризм"</t>
  </si>
  <si>
    <t xml:space="preserve">В течение 2016 - 2017 гг. регулярно проводились встречи при участии Главы района и первого заместителя Главы района с инвесторами, реализующими и планирующими к реализации на территории Колпашевского района предпринимательские проекты в сфере сельского хозяйства, переработки рыбы, дикоросов, продукции сельского хозяйства. </t>
  </si>
  <si>
    <t>7 ед.</t>
  </si>
  <si>
    <t>43 ед.</t>
  </si>
  <si>
    <t>44 ед.</t>
  </si>
  <si>
    <r>
      <rPr>
        <b/>
        <sz val="9"/>
        <rFont val="Times New Roman"/>
        <family val="1"/>
        <charset val="204"/>
      </rPr>
      <t>2016год:</t>
    </r>
    <r>
      <rPr>
        <sz val="9"/>
        <rFont val="Times New Roman"/>
        <family val="1"/>
        <charset val="204"/>
      </rPr>
      <t xml:space="preserve"> инвестиционные (предпринимательские) проекты - 14 ед., бюджетные проекты - 10 ед., крупные инвестиционные предложения, нуждающиеся в привлечении финансирования - 10 ед., инвестиционные площадки - 9 ед.                                                           </t>
    </r>
    <r>
      <rPr>
        <b/>
        <sz val="9"/>
        <rFont val="Times New Roman"/>
        <family val="1"/>
        <charset val="204"/>
      </rPr>
      <t xml:space="preserve">2017 год: </t>
    </r>
    <r>
      <rPr>
        <sz val="9"/>
        <rFont val="Times New Roman"/>
        <family val="1"/>
        <charset val="204"/>
      </rPr>
      <t>инвестиционные (предпринимательские) проекты - 13 ед., бюджетные проекты - 12ед., крупные инвестиционные предложения, нуждающиеся в привлечении финансирования - 11 ед., инвестиционные площадки - 8 ед.</t>
    </r>
  </si>
  <si>
    <t xml:space="preserve">В 2016-2017 гг информация об инестиционных проектах (предложениях) представлялась в УФЭП (отдел экономики и СП) для формирования перечня проектов, реализуемых и планируемых к реализации в Колпашевском районе. </t>
  </si>
  <si>
    <t>В 2016-2017гг перечень инвестиционных проектов (предложений) реализуемых и планируемых к реализации направлен в Департамент инвестиций Томской области 29.02.2016 №17-01-442/16, 06.03.2017 №17-02-584/17.</t>
  </si>
  <si>
    <t>Информация от поселений района в УФЭП (отдел экономики и СП) не поступала.</t>
  </si>
  <si>
    <t xml:space="preserve">Информация о земельных участках муниципального образования "Колпашевский район", предоставленных в собственность либо на правах аренды для реализации инвестиционного проекта, либо для выполнения строительно-монтажных работ, а также о продаже крупных объектов имущества, находящегося в собственности, в УФЭП не представлялась в связи с отсутствием таких сделок. </t>
  </si>
  <si>
    <t xml:space="preserve">за 2017 год </t>
  </si>
  <si>
    <t>Значение показателя в 2017 году</t>
  </si>
  <si>
    <t>Значение показателя в 2017году</t>
  </si>
  <si>
    <t>План мероприятий по улучшению инвестиционного климата в Колпашевском районе на 2016-2018 годы утверждён распоряжением Администрации Колпашевского района от 13.12.2016 №531. Информация о реализации Плана представлена в приложении 3 к настоящему отчёту. Запланированное значение контрольного индикатора не достигнуто: Колпашевский район по итогам 2017 года занял 12-е место в рейтинге среди 19-ти городов и районов Томской области (2016г. - 10-е место). Объём инвестиций по крупным и средним предприятиям и организациям, представившим сведения в Томскстат, снизился на 27,3% в сравнении с предыдущим годом и составил 163 166 тыс. рублей (2016г. - 225 148 тыс. рублей).</t>
  </si>
  <si>
    <t>Объём и источники финансирования на 2017год, тыс. рублей</t>
  </si>
  <si>
    <t>В мероприятиях, направленных на популяризацию предпринимательской деятельности, приняли участие 25 субъектов предпринимательства (награждение грамотами и благодарственными письмами, поздравление с профессиональным праздником Днём российского предпринимательства в рамках круглого стола среди резидентов бизнес-инкубатора, участие в фильме о малом предпринимательсте Колпашевского района).</t>
  </si>
  <si>
    <t>Средства финансовой поддержки предоставлены одному малому предприятию. Плановое значение не достигнуто в связи с отсутствием заявителей на получение финансовой поддержки</t>
  </si>
  <si>
    <t>Индивидуальные консультации по механизмам поддержки предпринимательства оказаны 18-ти субъектам предпринимательской деятельности.</t>
  </si>
  <si>
    <t>Количество рабочих мест сократилось по причине окончания срока действия договора аренды помещений бизнес-инкубатора у 7-ти субъектов предпринимательства.</t>
  </si>
  <si>
    <t>Мероприятия запланированные к реализации в 2016 году выполнены не в полном объёме / Плановое значение показателя не достигнуто в связи с уменьшением количества малых предприятий.</t>
  </si>
  <si>
    <t>В отчётном году проведены мероприятия по ремонту дорог поселениями Колпашевского района (в г.Колпашево, с.Тогур и с.Чажемто произведён ремонт 4,113 км автомобильных дорог общего пользования местного значения, что позаолило снизить темпы разрушения автодорог и сохранить значения показателя на уровне прошлого года).</t>
  </si>
  <si>
    <t>В течение 2017года проведены мероприятия по ремонту дорог в поселениях Колпашевского района (в Колпашевском городском и Чажемтовском сельском поселениях).</t>
  </si>
  <si>
    <t>Проведен капитальный ремонт автомобильных дорог в Колпашевском городском и Чажемтовском сельском поселениях.</t>
  </si>
  <si>
    <t>Мероприятие по ремонту водного транспорта Колпашевским городским поселением реализовано в 2016 году. На 2017 год и плановый период до 2021 года реализация данного мероприятия муниципальной программой не предусмотрена.</t>
  </si>
  <si>
    <t>2.2. Возмещение перевозчикам недополученных доходов</t>
  </si>
  <si>
    <t>Объём субсидий на возмещение недополученных доходов, связанных с предоставлением льготных услуг по перевозке населения</t>
  </si>
  <si>
    <t>2.3. Организация транспортного обслуживания населения отдалённых населённых пунктов водным транспортом</t>
  </si>
  <si>
    <t>Количество пассажиров, перевезённых по водным маршрутам между поселениями в границах муниципального образования "Колпашевский район"</t>
  </si>
  <si>
    <t>В отчетном году перевозчикам возмещены недополученные доходы от предоставления льготных услуг по перевозке населения автобусным транспортом по муниципальным маршрутам между поселениями в сумме 3281,1 тыс. рублей. Оставшаяся сумма реализована через основное мероприятие 2.3, выделенное из данного основного мероприятия.</t>
  </si>
  <si>
    <t>В рамках данного мероприятия в 2017 году предоставлены субсидии в целях возмещения недополученных доходов перевозчикам, осуществляющим перевозку населения судами по водным маршрутам между поселениями, а также на оплату работ, услуг, связанных с содержанием неосвещаемого навигационного ограждения судового хода, тралением акваторий причалов (остановочных пунктов) и подходов к ним.</t>
  </si>
  <si>
    <t>2.4. Возмещение части затрат, связанных с оказанием услуг паромной переправы</t>
  </si>
  <si>
    <t>Объём субсидий на возмещение затрат, связанных с оказанием услуг паромной переправы</t>
  </si>
  <si>
    <t>В 2017 году предоставлены бюджетам муниципальных образований Колпашевского района иных межбюджетных трансферов на возмещение части затрат, связанных с оказанием услуг паромной переправы через реку Обь в районе г. Колпашево</t>
  </si>
  <si>
    <t>В 2017 году произведена модернизация следующих объектов: станция обезжелезивания в с.Тогур, замена оборудования в газовой котельной с.Чажемто, построена котельная "Металлист", приобретены водопроводные сети в с.Тогур, ремонт сетей теплоснабжения и водоснабжения в Колпашевском городском поселении</t>
  </si>
  <si>
    <t>В 2017 году количество обращений и жалоб граждан района на качество коммунальных услуг, поступивших в областную и местную администрации не превысило плановый показатель.</t>
  </si>
  <si>
    <t>Произведён ремонт сетей теплоснабжения Колпашевского городского поселения</t>
  </si>
  <si>
    <t>Произведён ремонт сетей электроснабжения Копыловского сельского поселения</t>
  </si>
  <si>
    <t>Произведён ремонт  сетей водоснабжения Колпашевского городского и Чажемтовского сельского поселений</t>
  </si>
  <si>
    <t>В 2017 году модернизирована станция обезжелезивания в с.Тогур, заменено оборудование в газовой котельной с.Чажемто, построена котельная "Металлист", приобретены водопроводные сети в с.Тогур</t>
  </si>
  <si>
    <t>о результатах оценки эффективности реализации муниципальных программ МО «Колпашевский район» за 2017 год</t>
  </si>
  <si>
    <t>План мероприятий в МП, запланированные к выполнению в 2017 году</t>
  </si>
  <si>
    <t>% выполнения мероприятий МП в 2017 году</t>
  </si>
  <si>
    <t>% фактического финансирования из местного бюджета  в 2017 году</t>
  </si>
  <si>
    <t>«Обеспечение повышения эффективности муниципального управления в муниципальном образовании «Колпашевский район»</t>
  </si>
  <si>
    <r>
      <t xml:space="preserve">Муниципальная программа оценивается как </t>
    </r>
    <r>
      <rPr>
        <b/>
        <sz val="10"/>
        <rFont val="Times New Roman"/>
        <family val="1"/>
        <charset val="204"/>
      </rPr>
      <t>высокоэффективная</t>
    </r>
  </si>
  <si>
    <t>158,0 (96,4 - экономия)</t>
  </si>
  <si>
    <t>100,0 (с учетом экономии)</t>
  </si>
  <si>
    <r>
      <t xml:space="preserve">Муниципальная программа оценивается как </t>
    </r>
    <r>
      <rPr>
        <b/>
        <sz val="10"/>
        <rFont val="Times New Roman"/>
        <family val="1"/>
        <charset val="204"/>
      </rPr>
      <t>эффективная</t>
    </r>
  </si>
  <si>
    <t>294,8 (133,3 - экономия)</t>
  </si>
  <si>
    <t>53,0 (с учетом экономии)</t>
  </si>
  <si>
    <r>
      <t xml:space="preserve">Муниципальная программа оценивается как </t>
    </r>
    <r>
      <rPr>
        <b/>
        <sz val="10"/>
        <rFont val="Times New Roman"/>
        <family val="1"/>
        <charset val="204"/>
      </rPr>
      <t>эффективная.</t>
    </r>
  </si>
  <si>
    <r>
      <t xml:space="preserve">Муниципальная программа оценивается как </t>
    </r>
    <r>
      <rPr>
        <b/>
        <sz val="10"/>
        <rFont val="Times New Roman"/>
        <family val="1"/>
        <charset val="204"/>
      </rPr>
      <t>низкоэффективная</t>
    </r>
    <r>
      <rPr>
        <sz val="10"/>
        <rFont val="Times New Roman"/>
        <family val="1"/>
        <charset val="204"/>
      </rPr>
      <t xml:space="preserve">
Ответственному исполнителю в соответствии с п.10 Порядка проведения оценки эффективности реализации МП МО «Колпашевский район», утвержденным постановлением АКР от 26.06.2015 №625, необходимо сформировать предложение о внесении изменений в МП на 2018 год и представить до 01.09.2018 в УФЭП
</t>
    </r>
  </si>
  <si>
    <t>108,7 (4070,0 - оптимизация)</t>
  </si>
  <si>
    <t>54,4 (с учетом оптимизации)</t>
  </si>
  <si>
    <t>Средства, привлечённые из ФБ, ОБ и внебюджетных источников</t>
  </si>
  <si>
    <t>Доля в общем объёме привлечённых средств на реализацию всех МП</t>
  </si>
  <si>
    <t>Результаты оценки эффективности реализации муниципальных программ МО "Колпашевский район" за 2017 год доведены каждому ответственному исполнителю муниципальной программы в форме заключения.</t>
  </si>
  <si>
    <t>Общий объем средств бюджета МО "Колпашевский район", направленных на реализацию данных муниципальных программ в 2017 году, составил 173 190,1 тыс. рублей или 192,8% (с учётом экономии и оптимизации) к плану на 2017 год (89 843,2 тыс. рублей).</t>
  </si>
  <si>
    <t xml:space="preserve">Реализация МП "Повышение энергетической эффективности на территории КР" (реавлизация МП с 2017 года)             </t>
  </si>
  <si>
    <t>Реализация ВЦП "Охрана окружающей среды при обращении с отходами производства и потребления, повышение уровня благоустройства территорий Колпашевского района" на 2017 год""</t>
  </si>
  <si>
    <t>1. Содержание и обустройство площадок для размещения(хранения и захоронения) твёрдых бытовых отходов в границах района:
1.1. Содержание объектов размещения ТБО</t>
  </si>
  <si>
    <t>Осуществляется содержание объекта ТБО в с.Чажемто. Эконоимия средств возникла в следствии отсутствия в потребности выполнения отдельных мероприятий.</t>
  </si>
  <si>
    <t>2. Организация межпоселенческих мероприятий по охране окружающей среды: 
2.1. Проведение акции по сбору макулатуры</t>
  </si>
  <si>
    <t>Количество макулатуры, сданной для переработки, тн.</t>
  </si>
  <si>
    <t>В 2017 году мероприятие не выполнялось в связи с недостатком денежных средств</t>
  </si>
  <si>
    <t>3. Участие в организации деятельности по сбору и транспортированию твёрдых коммунальных отходов на территории Колпашевского района:
3.1. Участие в организации деятельности по сбору и транспортированию твёрдых коммунальных отходов Инкинского сельского поселения</t>
  </si>
  <si>
    <t>Количество компенсационных выплат на участие в организации деятельности по сбору и транспортированию твёрдых коммунальных отходов</t>
  </si>
  <si>
    <t>В связи с отсутствием проведения Департаментом природных ресурсов Томской области конкурса на определение регионального оператора в Колпашевском районе, появилась необходимость в предоставлении ИМБТ Инкинскому сельскому поселению  на участие в организации деятельности по сбору  и транспортированию ТКО на 2 полугодие 2017 года.</t>
  </si>
  <si>
    <t>3.2.Участие в организации деятельности по сбору и транспортированию твёрдых коммунальных отходов Новогоренского сельского поселения</t>
  </si>
  <si>
    <t>В связи с отсутствием проведения  Департаментом природных ресурсов Томской области конкурса на определение регионального оператора в Колпашевском районе, появилась необходимость в предоставлении ИМБТ Новогоренскому сельскому поселению  на участие в организации деятельности по сбору  и транспортированию ТКО на 2 полугодие 2017 года. Экономия сложилась в связи уменьшением фактических затрат ООО "РИСК"</t>
  </si>
  <si>
    <t>4. Выполнение мероприятий по благоустройству населённых пунктов Колпашевского района:
4.1. Иные межбюджетные трансферты бюджету МО "Колпашевское городское поселение" на выполнение мероприятий по благоустройству населённых пунктов</t>
  </si>
  <si>
    <t>Количество мероприятий по благоустройству населённых пунктов Колпашевского городского поселения, шт.</t>
  </si>
  <si>
    <t>В связи с проведением сельской спортакиады в Колпашевском районе в 2017 г. увеличилось количество мероприятий по благоустройтву населённых пунктов Колпашевского городского поселения ( благоустройство парковок, установка новых остановочных павильонов, покупка и установка МАФов,обустройство площадки по ул. Победы, ТЦ "Олимп")</t>
  </si>
  <si>
    <t>Доля освещённых улиц 
в общей протяжённости 
(искусственное освещение), %</t>
  </si>
  <si>
    <t>Проводились мероприятия по ремонту опор уличного освещения в г.Колпашево ( финансирование МБ составило 352,555 тыс. рублей)</t>
  </si>
  <si>
    <t>Доля благоустроенных территорий от общего количества запланированного к благоустройству с привлечением средств областного, федерального бюджета и местных бюджетов, %</t>
  </si>
  <si>
    <t xml:space="preserve">В 2017 году реализовывался  приоритетный проект "Формирование современной городской среды" с целью    создания условий для системного повышения качества и комфорта городской среды на территории Колпашевского района путем реализации комплекса первоочередных мероприятий по формированию современной комфортной городской среды. </t>
  </si>
  <si>
    <t>Реализация мероприятий: 2.1. Привлечение средств из областного бюджета через участие в ГП ТО (Реализация мероприятий в рамках приоритетного проета "Формирование современной городской среды";</t>
  </si>
  <si>
    <t>Благоустройство дворовой территории многоквартирных домов</t>
  </si>
  <si>
    <t>Количество благоустроенных дворовых территорий многоквартирных домов, шт.</t>
  </si>
  <si>
    <t>В ходе реализации  мероприятия было выполнено: - Ремонт дворовых проездов(3085кв.м).
- Установка скамеек (18шт).
- Установка урн для мусора (18шт).
- Устройство двух контейнерных площадок для сбора твердых бытовых отходов.
- Установка  игровой детской площадки.
- Устройство автомобильных стоянок.
- Устройство ограждения озеленения придомовых территорий.</t>
  </si>
  <si>
    <t>Благоустройство наиболее посещаемых территорий общего пользования</t>
  </si>
  <si>
    <t>Количество благоустроенных наиболее посещаемых территорий общего пользования</t>
  </si>
  <si>
    <t>В ходе реализации  мероприятия было выполнено: -Установка  скамеек (13шт).
-Установка урн для мусора (13шт).
-Ремонт асфальтового покрытия пешеходных дорожек (919кв.м)
-Устройство уличного освещения (8 элементов).
-Озеленение территории.</t>
  </si>
  <si>
    <t>Обустройство городского парка</t>
  </si>
  <si>
    <t>Количество обустроенных парков</t>
  </si>
  <si>
    <t>В ходе реализации  мероприятия было выполнено: -Ремонт асфальтового покрытия  (2216кв.м)
-Установка парковых скамеек (12 шт).
-Установка урн для мусора (12шт)
-Ремонт паркового освещения (11 фонарей установка новых).
-Установка двух игровых детских площадок для двух групп возрастов (от 3 до 6 лет и от 7 до 12 лет).
-Установка комплекта уличных спортивных тренажеров (9 элементов). 
-Установка комплекта скейт-парка (6 элементов)</t>
  </si>
  <si>
    <t>Информация о реализации инвестиционных проектов (предложений) на территории Колпашевского района в 2017 году</t>
  </si>
  <si>
    <t>Кафе осуществляет деятельность с 01.11.2017г. Создано 2 рабочих места, из них 1 рабочее место - самозанятость ИП. В 2018 году планируется создание дополнительного рабочего места</t>
  </si>
  <si>
    <t>Пекарня осуществляет деятельность с мая 2017г. Создано 3 рабочих места, из них 1 рабочее место - самозанятость ИП</t>
  </si>
  <si>
    <t>Открытие магазинов "Мария-Ра" и "Планета одежды и обуви", боулинга, кинотеатра, кафе</t>
  </si>
  <si>
    <t>2014-2018</t>
  </si>
  <si>
    <t>Торгово-развлекательный центр в г.Колпашево, ул.Кирова, 24</t>
  </si>
  <si>
    <t>Объём налоговых поступлений от осуществления деятельности магазина "Мария-Ра"</t>
  </si>
  <si>
    <t>Завершены строительные работы.  Завершены работы по внутренней отделке. Магазин введён в эксплуатацию.</t>
  </si>
  <si>
    <t>В 2016 году начаты работы по реконструкции вертодрома. В зимний период работы приостанавливаются. Ввод объекта в эксплуатацию планируется во втором полугодии 2018 года. Рабочие места создаются подрядчиком ПАО  на период выполнения строительных работ вахтовым методом.</t>
  </si>
  <si>
    <t xml:space="preserve">С открытием магазинов "Мария-Ра" в конце 2015 года создано 13 рабочих мест, "Планета одежды и обуви" в 2017 году - 6 рабочих мест. В 2018 году планируется ещё создание рабочих мест в связи с открытием развлекательного комплекса </t>
  </si>
  <si>
    <t>2014-2020</t>
  </si>
  <si>
    <t>В рамках продолжения модернизации завода планируется приобретение оборудования и транспортных средств, необходимых для осуществления основной деятельности, обновление основных средств.</t>
  </si>
  <si>
    <t>Строительство животноводческой фермы мясного направления</t>
  </si>
  <si>
    <t>Колпашевский район, Чажемтовское сельское поселение, с.Чажемто</t>
  </si>
  <si>
    <t>Открытие животноводческой фермы мясного направления</t>
  </si>
  <si>
    <t>2016-2022</t>
  </si>
  <si>
    <t>Информация уточняется</t>
  </si>
  <si>
    <t xml:space="preserve">Построена ферма №1 общей площадью 1500 кв.м., ферма №2 находится в стадии окончания строительства. Оформлено в аренду 1371 га земель сельскохозяйственного назначения. Поголовье КРС по состоянию на 01.01.2018 года составило 375 голов. В 2018 году планируется строительство убойного цеха на 5-7 голов КРС с цехом первичной разделки и фасовки охлаждённого мяса (разаботана ПСД по строительству убойного цеха. Получено положительное заключение государственной экспертизы ПСД) Суточная производительность убойного цеха составит 5-7 голов КРС. </t>
  </si>
  <si>
    <t>Реконструкция, модернизация цеха глубокой переработки</t>
  </si>
  <si>
    <t>СПССПОК "Селянин"</t>
  </si>
  <si>
    <t>Колпашевский район, Колпашевское городское поселение, с.Тогур</t>
  </si>
  <si>
    <t>Глубокая переработка мяса, выпуск колбасной продукции и мясных деликатесов</t>
  </si>
  <si>
    <t>2017-2018</t>
  </si>
  <si>
    <t>В 2017 году начаты строительно-монтажные работы.</t>
  </si>
  <si>
    <t>Реконструкция трансформаторных подстанций (ТП)</t>
  </si>
  <si>
    <t>Филиал "Сибирский" ОАО "Оборонэнерго"</t>
  </si>
  <si>
    <t>Замена оборудования, выработавшего нормативный срок эксплуатации, повышение надёжности, снижение травматизма и уровня аварийности в работе электрических сетей</t>
  </si>
  <si>
    <t>12.</t>
  </si>
  <si>
    <t>Открытие детского кафе, комнаты временного пребывания детей и детского развлекательного центра "Стрекоза"</t>
  </si>
  <si>
    <t>Индивидуальный предприниматель Филиппова Н.С.</t>
  </si>
  <si>
    <t>В развлекательном центре организованы зона мини-кафе, зона торговли детскими игрушками, зона игровых автоматов, досуговая зона. Закуплено торговое, холодильное, игровое оборудование для детей, мебель.</t>
  </si>
  <si>
    <t>2015-2016</t>
  </si>
  <si>
    <t>проект реализован</t>
  </si>
  <si>
    <t>Организация в д.Чугунка Колпашевского района фермерского хозяйства молочного и мясного направления</t>
  </si>
  <si>
    <t>Колпашевский район, с.Чугунка</t>
  </si>
  <si>
    <t>Приобретено помещение с земельным участком площадью 1 га.Проведена реконструкция здания фермы и цеха по розливу молока. В производственном цехе проведены монтажные работы по установке холодильного оборудования и пастеризатора. Закуплено 10 голов скота (нетели) красно-пестрой породы.</t>
  </si>
  <si>
    <t>Организация убойного цеха в г.Колпашево</t>
  </si>
  <si>
    <t>Суточная производительность убойного цеха - 25 голов КРС</t>
  </si>
  <si>
    <t>Проект реализован. Убойный пункт введен в эксплуатацию. Закуплено специализированное оборудование.</t>
  </si>
  <si>
    <t>Завершена реконструкция животноводческой фермы. В 2017 г.  приобретено оборудование для молочного блока</t>
  </si>
  <si>
    <t>Магазин открыт в конце 2015 года, создано 16 рабочих мест</t>
  </si>
  <si>
    <t>Объём налоговых поступлений (НДФЛ) от осуществления деятельности СПССПОК "Селянин"</t>
  </si>
  <si>
    <t>ВЦП не реализовывалась. Все мероприятия ВЦП включены в муниципальную программу "Развитие транспортной инфраструктуры в Колпашевском районе.</t>
  </si>
  <si>
    <t>Снижение произошло за счёт уменьшения количества граждан, содержащих скот и занимающихся производством мяса и молока</t>
  </si>
  <si>
    <t>За счёт снижения урожайности произошло снижение объёма валового сбора картофеля в хозяйствах населения</t>
  </si>
  <si>
    <t>Произошло увеличение объемов производства мяса и молока в хозяйствах населения</t>
  </si>
  <si>
    <t>Произошло значительное увеличение объемов производства овощей в хозяйствах населения</t>
  </si>
  <si>
    <t>1. Количество граждан, владельцев скота, получивших субсидию на компенсацию части затрат гражданам, владельцам скота при транспортировке сена на пароме</t>
  </si>
  <si>
    <t>2. Количество граждан, владельцев коров (ы), получивших субсидию на компенсацию части затрат на приобретение кормов</t>
  </si>
  <si>
    <t>3. Количество граждан, владельцев личных подсобных хозяйств, принявших участие в ярмарках</t>
  </si>
  <si>
    <t>4. Количество торговых прилавков, установленных для реализации владельцами личных подсобных хозяйств продукции собственного производства</t>
  </si>
  <si>
    <t>5. Количество садоводческих некоммерческих товариществ, получивших субсидию на возмещение части затрат, связанных с приобретением сельскохозяйственной техники, оборудования и тракторов необходимых для осуществления хозяйственной деятельности</t>
  </si>
  <si>
    <t>В 2017 году трудоустроено 23 врача, уволено 30 врачей.</t>
  </si>
  <si>
    <t>Количество выпускников высших медицинских учреждений, обучающихся за счет средств бюджета Колпашевского района в ординатуре и интернатуре по требуемым специальностям;
количество врачей, провизоров, медицинских психологов, логопедов, обучающихся за счёт средств бюджета Колпашевского района по программам тематического усовершенствования, общего усовершенствования, профессиональной переподготовки, первичной специализации, переподготовки, повышения квалификации, первичной переподготовки (чел.) ежегодно</t>
  </si>
  <si>
    <t>Количество специалистов со средним профессиональным медицинским образованием, обучающихся за счёт средств бюджета Колпашевского района на контрактной основе по специальностям (программам, циклам) «Лабораторная диагностика», «Лабораторное дело», «Гистология» (чел.) ежегодно</t>
  </si>
  <si>
    <t>Количество медицинских работников (врачей-специалистов, провизоров, медицинских психологов и логопедов первичного сосудистого отделения, медицинских психологов наркологического кабинета, зубных врачей), вновь прибывших и (или) впервые принятых на работу в ОГБУЗ «Колпашевская РБ», обеспеченных жильём путём временного найма жилых помещений и получающих компенсацию расходов по найму жилых помещений (чел.) ежегодно</t>
  </si>
  <si>
    <t>Количество медицинских работников (врачей-специалистов, провизоров, зубных врачей), вновь прибывших и (или) впервые принятых на работу в ОГБУЗ «Колпашевская РБ», обеспеченных жильём путём временного найма жилых помещений и получающих компенсацию расходов по найму жилых помещений (чел.) ежегодно</t>
  </si>
  <si>
    <t>Количество врачей-специалистов, среднего медицинского персонала, принятых на работу в областное государственное бюджетное учреждение здравоохранения "Колпашевская районная больница" для работы в сельских населенных пунктах Колпашевского района за исключением с. Тогур, получивших единовременную выплату (чел.) ежегодно</t>
  </si>
  <si>
    <t>Количество врачей-интернов, клинических ординаторов, врачей-стажеров, проходивших обучение в медицинском образовательном учреждении, получающих ежемесячную выплату</t>
  </si>
  <si>
    <t xml:space="preserve"> Количество медицинских работников (врачей-специалистов, провизоров, зубных врачей), вновь прибывших и (или) принятым на работу в филиал областного государственного бюджетного учреждения здравоохранения "Томский фтизиопульмонологический медицинский центр" в городе Колпашево, обеспеченных жильем путем временного найма жилых помещений и получающих компенсацию расходов по найму жилых помещений (чел.) ежегодно</t>
  </si>
  <si>
    <t>-</t>
  </si>
  <si>
    <t>За компенсацией по обучению обратился 1 человек. Неизрасходованные денежные средства перенесены на мероприятие 1.7.Компенсация расходов по оплате найма жилого помещения вновь прибывшим и (или) впервые принятым на работу в областное государственное бюджетное учреждение здравоохранения "Колпашевская районная больница" врачам-специалистам, провизорам, зубному врачу. Компенсация расходов по оплате найма жилого помещения вновь прибывшим и (или) впервые принятым на работу в филиал областного государственного бюджетного учреждения  здравоохранения "Томский фтизиопульмонологический медицинский центр" в городе Колпашево врачам-фтизиатрам</t>
  </si>
  <si>
    <t>На обучение по данным специальностям работники в 2017 году не направлялись.</t>
  </si>
  <si>
    <t>Для работы в сельских ФАПах приняты три человека. Две ставки остались вакантными.</t>
  </si>
  <si>
    <t>С января по июнь стипендию получал один студент. Оставшиеся денежные средства были неизрасходованы в связи с тем, что студенка отказалась от целевого обучения.</t>
  </si>
  <si>
    <t>47,3 % обучающихся в общей численности детей в 2017 году принимали участие в конкурсах различных уровней.</t>
  </si>
  <si>
    <t xml:space="preserve">Открытие дополнительной группы, доукомплектованность дошкольных групп </t>
  </si>
  <si>
    <t>В 2017 году в зданях 8 дошкольных образовательных учреждения проведены ремонтные работы.</t>
  </si>
  <si>
    <t>Обеспечение гарантий работникам  муниципальных образовательных организаций на оплату стоимости проезда и провоза багажа к месту использования отпуска и обратно в пределах Российской Федерации.</t>
  </si>
  <si>
    <t>Количество детей в ОО, чел.</t>
  </si>
  <si>
    <t>Выбытие обучающихся, в связи со сменой места жительства.</t>
  </si>
  <si>
    <t xml:space="preserve">Ликвидированы 2 муниципальные общеобразовательные организации:
Постановление Администрации Колпашевского района от 04.08.2017 № 144 «О ликвидации МКОУ «Тискинская ООШ»;
Постановление Администрации Колпашевского района от 14.08.2017 № 147 «О ликвидации МКОУ «Моховская ООШ»
</t>
  </si>
  <si>
    <t>% Обеспечение гарантий работникам муниципальных образовательных организаций на оплату стоимости проезда и провоза багажа к месту использования отпуска и обратно в пределах Российской Федерации.</t>
  </si>
  <si>
    <t>ведомственная статистика, отчет по форме ФСН № 1-ДО</t>
  </si>
  <si>
    <t>В 2017 году в 4 организациях дополнительного образования Колпашевского района проведены ремонтные работы.</t>
  </si>
  <si>
    <t>Отклонение допущено по причине востребованности детьми услуг, оказываемых организациями дополнительного образования</t>
  </si>
  <si>
    <t>Количество детей в организациях дополнительного образования</t>
  </si>
  <si>
    <t>Уменьшение численности обучающихся из малоимущих семей на 260 человек, в связи с переходом в другую льготную категорию.</t>
  </si>
  <si>
    <t>2. Обеспечение условий для развития физической культуры и массового спорта в рамках софинансирования</t>
  </si>
  <si>
    <t>Количество спортивных мероприятий</t>
  </si>
  <si>
    <t>Количество штатных единиц инструктора по физической культуре, занятых в организации и проведении физкультурных мероприятий с населением по месту жительства.</t>
  </si>
  <si>
    <t xml:space="preserve">Все мероприятия ВЦП выполнены в полном объёме, проведено 63 спортивных мероприятия, 26% обучающихся в МОО Колпашевского района приняли участие в спортивных соревнованиях разных уровней. </t>
  </si>
  <si>
    <t xml:space="preserve">Количество мероприятий </t>
  </si>
  <si>
    <t>Все мероприятия ВЦП выполнены в полном объёме, проведено 11 мероприятий в сфере образования различных уровней реализован полностью.</t>
  </si>
  <si>
    <t xml:space="preserve">Уменьшение численности детей, которым необходимо обследование ПМПК в 2017 году </t>
  </si>
  <si>
    <t xml:space="preserve">Увеличение численности обучающихся первых классов </t>
  </si>
  <si>
    <t>В 2017 году 47,3 % учащихся  общеобразовательных организаций приняли участие в олимпиадах и конкурсах различного уровня</t>
  </si>
  <si>
    <t>В 2017 году все программы, по которым обучались воспитанники дошкольных образовательных организаций соответствовали ФГОС дошкольного образования</t>
  </si>
  <si>
    <t xml:space="preserve">Наименование целей, задач и мероприятий (в том числе муниципальных программ и ведомственных целевых программ) </t>
  </si>
  <si>
    <t>на уровне начального общего образования;</t>
  </si>
  <si>
    <t>1. Количество медицинских работников (специалистов) Колпашевского района, получивших материальную поддержку (чел.)</t>
  </si>
  <si>
    <t xml:space="preserve">2.  Доля охвата взрослого населения диспансеризацией и профилактическими осмотрами (%) </t>
  </si>
  <si>
    <t xml:space="preserve">Увеличение данного показателя  связано с увеличением числа посещений мероприятий на платной основе, числа участников клубных формирований в культурно-длсуговых учреждениях района и числа зарегистрированных пользователей библиотек района. </t>
  </si>
  <si>
    <t>Увеличение данного показателя  связано с разработкой и реализацией тематической экскурсионной программы для детей, приуроченной к Новогодним праздникам</t>
  </si>
  <si>
    <t xml:space="preserve">Число посещений мероприятий на платной основе, организованных муниципальными учреждениями культуры </t>
  </si>
  <si>
    <t xml:space="preserve">Число участников клубных формирований муниципальных учреждений культуры </t>
  </si>
  <si>
    <t xml:space="preserve">Число зарегистрированных пользователей библиотек </t>
  </si>
  <si>
    <t>Увеличение числа посетителей на культурно-досуговых мероприятиях на платной основе</t>
  </si>
  <si>
    <t>Снижение показателя связано с окончанием школы и соответственно уходом из клубного формирования по хореографичекому направлению</t>
  </si>
  <si>
    <t>Увеличение числа пользователей библиотек Колпашевского района</t>
  </si>
  <si>
    <t>не мене 550</t>
  </si>
  <si>
    <t>Увеличение данного показателя  связано с проведением в рамках программы информационных мероприятий на региональной площадке (г.Томск)  и привлечением к участию большегог количества людей</t>
  </si>
  <si>
    <t>1 . Уровень фактической обеспеченности клубами и учреждениями клубного типа от нормативной потребности (%)</t>
  </si>
  <si>
    <t>2.  Уровень фактической обеспеченности библиотеками от нормативной потребности</t>
  </si>
  <si>
    <t xml:space="preserve">Клубами и учреждениями клубного типа – 100% (норматив по району: 17 учреждений, факт - 17 учреждений), что соответствует уровню  2016 года (100,00%). </t>
  </si>
  <si>
    <t>Библиотеками -96,3%, (норматив по району: 27 учреждений, факт – 26 учреждений),что соответствует уровню 2016 года.
В прогнозный период (2018-2020 годы) планируется проведение организационных мероприятий, направленных на сохранение действующей библиотечной сети.</t>
  </si>
  <si>
    <t>1.1. Создание условий для организации досуга и обеспечения жителей Колпашевского района услугами организаций культуры, развития местного традиционного народного художественного творчества</t>
  </si>
  <si>
    <t>1.1.1  Проведение мероприятий, направленных на организацию досуга, развитие местного традиционного народного художественного творчества, библиотечного обслуживания и обеспечение услуг организаций культуры</t>
  </si>
  <si>
    <t>1. Количество мероприятий направленных на организацию досуга и местного традиционного народного художественного творчеств (ед.)</t>
  </si>
  <si>
    <t>Организованы и проведены районные мероприятия:
1. Организация и проведение районного мероприятия, приуроченного к  празднованию Масленицы
2. Районный конкурс на лучшую читающую семью «Читаем всей семьей»
3. Организация и проведение межпоселенческого фестиваля творческих самодеятельных коллективов Колпашевского района
4. Организация и проведение мероприятия, приуроченного ко Дню работника культуры
5. Организация и проведение районной акции «Библионочь – 2017»
6. Организация и проведение районной демонстрации трудящихся 1 мая на территории Колпашевского района
7. Мероприятие, приуроченное к Победе советского народа в Великой Отечественной войне 1941-1945 годов
8. Организация и проведение районного мероприятия, приуроченного ко Дню медицинского работника
9. Митинг, посвящённый Дню памяти и скорби
10. Районный конкурс хореографических коллективов и исполнителей эстрадной песни
11. Концертная программа, приуроченная к Декаде инвалидов
12.Районное мероприятие, приуроченное к празднованию Нового года
13. Организация и проведение районного концерта-презентации оборудования муниципального бюджетного учреждения «Центр культуры и досуга»</t>
  </si>
  <si>
    <t>Увеличение числа участников культурно-досуговых мероприятий муниципальных учреждений культуры Колпашевского района</t>
  </si>
  <si>
    <t>2. Увеличение числа участников культурно-досуговых мероприятий муниципальных учреждений культуры Колпашевского района</t>
  </si>
  <si>
    <t>3. Количество выездов творческих и самодеятельных коллективов муниципальных учреждений культуры на фестивали и конкурсы разного уровня (ед.)</t>
  </si>
  <si>
    <t>Организованы  выезды творческих самодеятельных коллективов и исполнителей муниципальных учреждений культуры Колпашевского района на конкурсы разного уровня, а именно:
- областные жанровые конкурсы (6 конкурсов) в рамках Губернаторского фестиваля "Вместе-Мы Россиия!";
-  международный фестиваль детского и юношеского творчества "Зажги звезду" г.Москва в рамках  II национальной премии в области культуры и искусства "Будущее России";
- V областной конкурс "Золотые ступени" г.Томск;
- V межрегиональный конкурс-фестиваль "Созвездие улыбок. Первые шаги" г.Кемерово;
- межрегиональный фестиваль коренных народов сибири "Этюды Севера" с.Парабель;
-  межрегиональный фестиваль-конкурс декоративно-прикладного искусства "Золотая береста" г.Асино</t>
  </si>
  <si>
    <t>4. Количество работников муниципальных учреждений культуры, повысивших свой профессиональный уровень (чел.)</t>
  </si>
  <si>
    <t>Организованы и проведены семинары с участием ОГОАУ ДПО "Томского областного инновационного учебно-методического центра культуры и искусства" св соответствии с реальной потребностью в обучении.</t>
  </si>
  <si>
    <t>5. Количество специалистов трудящихся в муниципальных учреждениях культуры Колпашевского района (нарастающим итогом, чел.)</t>
  </si>
  <si>
    <t>В МО "Колпашевский район привлечено 3 специалиста, из них 2 специалиста работают в учреждениях культуры, расположенных в г.Колпашево и 1 специалист в сельской местности.</t>
  </si>
  <si>
    <t>6. Количество культурно-массовых мероприятий, направленных на интеграцию инвалидов в общество, в год (ед.)</t>
  </si>
  <si>
    <t>7. Количество объектов культуры, имеющих доступность для инвалидов (ед.)</t>
  </si>
  <si>
    <t>8. Количество отремонтированных зданий (помещений) муниципальных учреждений культуры (ед.)</t>
  </si>
  <si>
    <t xml:space="preserve">9. Количество построенных (реконструированных) объектов муниципальных учреждений культуры </t>
  </si>
  <si>
    <t xml:space="preserve">10. Доля работников получающих заработную плату не ниже установленного размера оплаты труда (%) </t>
  </si>
  <si>
    <t>11. Доля зданий (нежилых помещений) муниципальных учреждений культуры, функционирующих в течение года с соблюдением санитарно-эпидемиологических требований.</t>
  </si>
  <si>
    <t xml:space="preserve">12. Доля удовлетворённых запросов материально-технического оснащения муниципальных учреждений культуры Колпашевского района </t>
  </si>
  <si>
    <t>13. Количество граждан получивших ЦОД консультацию о регистрации и получении услуг на едином портале государственных и муниципальных услуг</t>
  </si>
  <si>
    <t>14.  Количество обученных пользователей основам компьютерной грамотности</t>
  </si>
  <si>
    <t>не менее 96</t>
  </si>
  <si>
    <t>не менее 94</t>
  </si>
  <si>
    <t xml:space="preserve">В рамках Декады инвалидов проведены мероприятия в Домах культуры с.Чажемто, д.Маркса, д.Новосёлово, Доме культуры "Рыбник"г.Колпашево и выездное мероприятие в районном обществе инвалидов </t>
  </si>
  <si>
    <t>реализация мероприятия осуществляется в рамках осуществения ремонтов учреждений культуры Колпашевского района</t>
  </si>
  <si>
    <t xml:space="preserve">Произведён ремонт следующих объектов:
МБУ "Библиотека"
1.Ремонт окна в помещении отдела библиотечного обслуживания 
№ 24 
по адресу: п. Дальнее, ул. Школьная, 1/1 
2. Ремонт потолка в помещении отдела библиотечного обслуживания № 17  по адресу: с. Иванкино, ул. Школьная, 7 
3. Ремонт окна в помещении отдела библиотечного обслуживания № 3 по адресу: г. Колпашево, ул. Победы, 75
4. Ремонт пола в помещениях отдела библиотечного обслуживания № 23 по адресу: с. Новосёлово, ул. Центральная, 11/2
5. Ремонт помещений, окон, системы отопления, системы вентиляции, устройство тротуара и оргаждения здания отдела библиотечного обслуживания № 11 по адресу: с. Чажемто, ул. Школьная, 2/1
6. Ремонт отмостки и швов между панелями здания отдела библиотечного обслуживания № 5  по адресу: г. Колпашево, ул. Селекционная, 97/1
7. Ремонт отмостки, крыльца, двух окон в здании Центрального детского отдела библиотечного обслуживания  по адресу: г. Колпашево,  ул. Кирова, 21
8. Ремонт помещения отдела библиотечного обслуживания № 26  по адресу: д. Сугот, пер. Клубный, 1
9. Утепление стен и ремонт системы отопления в помещении отдела библиотечного обслуживания № 19 по адресу: с. Новоильинка, пер. Школьный, 6.
10. Ремонт двух окон, устройство системы вентиляции в здании отдела библиотечного обслуживания № 1 по адресу: г. Колпашево, ул. Гоголя, 87/2
МБУ "Центр культуры и досуга"
1. Текущий ремонт в помещении гримёрной и коридоре в здании культурно-досуго-вого сектора «Инкинский Дом культуры»  по адресу: с. Инкино,  пер. Кооперативный, 11
2. Ремонт электрощитовой, входной группы здания культурно-досугового отдела  «Городской Дом культуры»  по адресу: г. Колпашево, ул. Кирова, 21
3. Текущий ремонт помещений (ремонт окон и тамбура) в здании культурно-досугового сектора «Дальненский Дом культуры»  по адресу: п. Дальнее, 
ул. Школьная,1/1 
4. Ремонт помещений (замена эектропроводки, ремонт системы отопления) зданиея культурно-досугового сектора «Старокороткинский Дом культуры»   по адресу: с. Старокороткино,ул. Центральная, 39
5. Ремонт электрощитовой здания культурно-досугового отдела Дом культуры «Рыбник» по адресу: г. Колпашево, ул. Гоголя, 87
6. Текущий ремонт помещений (ремонт окон) в здании культурно-досугового сектора «Копыловский Дом культуры» по адресу: с. Копыловка, ул. Школьная, 1
7. Частичные ремонт кровли здания культурно-досугового отдела Дом культуры «Лесопильщик» по адресу: с. Тогур, ул. Ленина,9
8. Ремонт крыльца основного входа здания культурно-досугового сектора «Озёренский дом культуры»  по адресу: с. Озёрное, ул. Трактовая, 9
9. Ремонт котлов в котельной МБУ «Центр культуры и досуга» 
по адресу: д. Новогорное, пер. Клубный, 3/1
</t>
  </si>
  <si>
    <t>Проведены работы по монтажу системы охранной сигнализации в культурно-досуговом отделе Дом культуры "Рыбник" и культурно-досуговом отделе Дом культуры "Лесопильщик" МБУ "ЦКД"</t>
  </si>
  <si>
    <t xml:space="preserve">Пошиты костюмы для участников творческой самодеятельности Городского Дома культуры и Дома культуры «Лесопильщик» МБУ "Центр культуры и досуга", приобретена видеокамера в МБУ "Центр культуры и досуга" в целях единого информационного обеспечения, обновлены стеллажи в отделе библиотечного обслуживания МБУ "Библиотека" с. Чажемто. </t>
  </si>
  <si>
    <t xml:space="preserve"> 1.1.: Компенсация расходов по оплате обучения на контрактной основе выпускников высших медицинских учреждений, обучающихся в ординатуре и интернатуре по специальностям, перечень которых устанавливается АКР по согласованию с ОГБУЗ "КРБ". Компенсация расходов по оплате обучения врачей , провизоров, медицинских психологов, логопедов по программам тематического усовершенствования, общего усовершенствования профессиональной переподготовки, повышения квалификации, первичной переподготовки</t>
  </si>
  <si>
    <t xml:space="preserve"> 1.2.:Компенсация расходов по оплате обучения на контрактной основе специалистов со средним профессиональным медицинским образованием, обучающихся по специальностям (программам, циклам) «Лабораторная диагностика», Гистология», «Лабораторное дело"</t>
  </si>
  <si>
    <t>1.3.:Компенсация расходов по оплате найма жилого помещения вновь прибывшим и (или) впервые принятым на работу в областное государственное бюджетное учреждение здравоохранения «Колпашевская районная больница» врачам-специалистам, провизорам, медицинским психологам и логопедам первичного сосудистого отделения, медицинским психологам наркологического кабинета, зубному врачу</t>
  </si>
  <si>
    <t>1.4. Компенсация расходов по оплате найма жилого помещения вновь прибывшим и (или) впервые принятым на работу в областное государственное бюджетное учреждение здравоохранения «Колпашевская районная больница» врачам-специалистам, провизорам, зубному врачу</t>
  </si>
  <si>
    <t xml:space="preserve"> 1.5.: Единовременная выплата врачам-специалистам, среднему медицинскому персоналу, принятым на работу в областное государственное бюджетное учреждение здравоохранения «Колпашевская районная больница» для работы в сельских населенных пунктах Колпашевского района за исключением с.Тогур</t>
  </si>
  <si>
    <t xml:space="preserve"> 1.6.:Ежемесячная выплата стипендии врачам-интернам, клиническим ординаторам, врачам-стажёрам, проходящим обучение в медицинском образовательном учреждении</t>
  </si>
  <si>
    <t>1.7.: Компенсация расходов по оплате найма жилого помещения вновь прибывшим и (или) впервые принятым на работу в областное государственное бюджетное учреждение здравоохранения "Колпашевская районная больница" врачам-специалистам, провизорам, зубному врачу. Компенсация расходов по оплате найма жилого помещения вновь прибывшим и (или) впервые принятым на работу в филиал областного государственного бюджетного учреждения  здравоохранения "Томский фтизиопульмонологический медицинский центр" в городе Колпашево врачам-фтизиатрам</t>
  </si>
  <si>
    <t>2.1 Реализация мероприятий, направленных на развитие сферы туризма в Колпашевском районе</t>
  </si>
  <si>
    <t>Количкство мероприятий</t>
  </si>
  <si>
    <t>не менее 2</t>
  </si>
  <si>
    <t xml:space="preserve">Увеличение числа новых мероприятий </t>
  </si>
  <si>
    <t>2.1.1 Реализация мероприятий, направленных на развитие сферы туризма в Колпашевском районе</t>
  </si>
  <si>
    <t>Доля населения участвующая в мероприятиях направленных на развитие сферы труизма</t>
  </si>
  <si>
    <t>Не менее 1,4</t>
  </si>
  <si>
    <t>Привлечение к участию большего количества человек</t>
  </si>
  <si>
    <t>Реализация ВЦП "Организация бтблиотечного обслуживания населения сельских поселений Колпашевского района в осуществлении части переданных полномочий по решению вопросов местного значения"</t>
  </si>
  <si>
    <t xml:space="preserve">Количество посещений, чел. </t>
  </si>
  <si>
    <t>Предоставление субсидий муниципальным учреждениям культуры на выполнение муниципального задания и на иные цели</t>
  </si>
  <si>
    <t>Увеличение показателя обусловлено работой инструкторов по спорту в поселениях района, улучшением спортивной инфраструктуры района, в том числе открытие спортивных клубов, реализацией ГТО на территории Колпашвеского  района</t>
  </si>
  <si>
    <t>Количество участников массовых спортивных мероприятий, проведенных на территории Колпашевского района, чел.</t>
  </si>
  <si>
    <t>В 2017 году в массовых спортивных мероприятиях, проведенных на территории Колпашевского района, приняли участие 18 600 человек.</t>
  </si>
  <si>
    <t>1.1. Создание условий для строительства новых, реконстукции и текущего ремонта имеющихся спортивных сооружений на территории КР, для населения, систематически занимающегося физической культурой и спортом</t>
  </si>
  <si>
    <t>Увеличение показателя ЕПС спортивной объектов обусловлено улучшением сортивной инфраструктуры района (ремонт, строительство)</t>
  </si>
  <si>
    <t>1.1.1 Развитие спортивной инфраструктуры (строительство новых, реконструкция и ремонт имеющихся спортивных сооружений)</t>
  </si>
  <si>
    <t>Количество построенных, реконструированных, обустроенных, отремонтированных спортивных сооружений на территории КР</t>
  </si>
  <si>
    <t xml:space="preserve">Увеличение показателя  обусловлено ремонтом спортиных сооружений в рамках проведения областных сельских летних игр и межпоселенческой спартакиады </t>
  </si>
  <si>
    <t>1.1.2 Капитальный ремогт стадиона МАУДО "ДЮСШ им. О. Рахмиттулиной" по адресу: Томская облась, г. Колпашево, ул. Ленина, 52.</t>
  </si>
  <si>
    <t>Количество отремонтированных объектов на стадионе</t>
  </si>
  <si>
    <t>Отремонтированы: легкоатлетический сектор, сектор для толкания ядра, городошная площадка</t>
  </si>
  <si>
    <t>Увеличено за счет фестивалей ГТО</t>
  </si>
  <si>
    <t>Количество проведенных районных спортивных мероприятий</t>
  </si>
  <si>
    <t>1.2.1 Организация физкультурно-оздоровительной работы с населением</t>
  </si>
  <si>
    <t xml:space="preserve">1.2.2. Обеспечение участия спортивных сборных команд муниципальных районов и городских округов Томской области в официальных региональных спортивных, физкультурных </t>
  </si>
  <si>
    <t>Численность спортсменов Колпашевского района, учавствующих в официальных региональных спортивных, физкультурных мероприятиях, проводимых на территории Томской области</t>
  </si>
  <si>
    <t>Увеличено количество выездов</t>
  </si>
  <si>
    <t xml:space="preserve">В 2017 году завоевано 13 призовых мест на соревнованиях разного уровня. </t>
  </si>
  <si>
    <t>Доля молодежи в возрасте от 14 до 30 лет, учавствующей в мероприятиях, направленных на самореализацию молодежи от общего числа молодежи</t>
  </si>
  <si>
    <t>Удельный вес молодежи (14-30 лет), учавствующей в мероприятиях направленных на развитие творческого потенциала, от общего количества участников</t>
  </si>
  <si>
    <t>2.1. Развитие творческого потенциала молодежи</t>
  </si>
  <si>
    <t>2.1.1  Организация и проведение межпоселенческих мероприятий по работе с детьми и молодежью</t>
  </si>
  <si>
    <t>Количество молодежи, в возрасте от 14 до 30 лет, учавствующей в межпоселенческих мероприятиях</t>
  </si>
  <si>
    <t>3.1. Предоставление социальной выплаты на приобретение жилого помещения или объекта индивидуального жилищного строительства</t>
  </si>
  <si>
    <t>3.1.1. Предоставление социальной выплаты на приобретение (строительство) жилья</t>
  </si>
  <si>
    <t>Реализация ВЦП "Развитие физической культуры и массового спорта на территории муниципального образования "Колпашевский район" на 2017 год</t>
  </si>
  <si>
    <t>Обеспечение участия населения Колпашевского района в мероприятиях физкультурно-оздоровительной направленности</t>
  </si>
  <si>
    <t>Численность спортсменов Колпашевского района, учавствующих в соревнованиях областного, всероссийского и международного уровней, чел.</t>
  </si>
  <si>
    <t>Увеличение выездов на соревнования, проводимые на территории Томской области</t>
  </si>
  <si>
    <t>Участие спортивных сборных команд Колпашевского района в официальных региональных спортивных, физкультурных мероприятиях, проводимых на территории Томской области.</t>
  </si>
  <si>
    <t>Количество участников в официальных региональных спортивных, физкультурных мероприятиях, проводимых на территории Томской области, чел.</t>
  </si>
  <si>
    <t>в 2017 году</t>
  </si>
  <si>
    <t>По итогам 2017 года уровень регистриуемой безработицы ниже запланированного значения, что обусловлено улучшением общей ситуации на рынке труда. Численность официально зарегистрированных безработных на 1 января 2018 года уменьшилась на 86 чел. по сравнению с соответствующим периодом прошлого года и составила 679 чел. (на 1 января 2017 года - 765 чел.).</t>
  </si>
  <si>
    <t xml:space="preserve">Среднемесячная заработная плата работников крупных и средних предприятий и организаций, включая предприятия и организации с численностью работников до 15 человек (без внешних совместителей) в отчетном периоде превысила значение показателя  за соответствующий период 2016 года на 4,3% (2016 год - 39123,6 руб.). </t>
  </si>
  <si>
    <t>Причиной отклонения фактического объема поступлений налогов на совокупный доход от планового значения по итогам 2017 года, послужило снижение поступлений по единому налогу на вмененный доход по сравнению с соответствующим периодом прошлого года, в связи с уменьшением количества плательщиков данного налога.</t>
  </si>
  <si>
    <t xml:space="preserve">Количество зарегистрированных преступлений по итогам 2017 года ниже планового значения. Положительный эффект достигнут в результате организации эффективной работы по предупреждению, пресечению и раскрытию преступлений, а также слаженной работы сотрудников правоохранительных органов. </t>
  </si>
  <si>
    <t>Проведены все необходимые предупредительные и профилактические мероприятия.</t>
  </si>
  <si>
    <t>Информация отдела ГОиЧС и БН</t>
  </si>
  <si>
    <t>Задача 1.Обеспечение безопасности граждан на территории МО КР (Подпрограмма 1 "Обеспечение безопасности граждан на территории МО КР")</t>
  </si>
  <si>
    <t>Количество преступлений совершенных в общественных местах на территории КР</t>
  </si>
  <si>
    <t>Усилена работа по профилактике правонарушений, в том числе с привлечением народных дружин. Общественные места оборудованы системой видеонаблюдения.</t>
  </si>
  <si>
    <t xml:space="preserve">Значение планового показателя достигнуто </t>
  </si>
  <si>
    <t>Общее числа преступных посягательств на территории Колпашевского района в расчете на 100 тыс. населения</t>
  </si>
  <si>
    <t>Доля оборудованных системой видеонаблюдения образовательных учреждений</t>
  </si>
  <si>
    <t>Выполнен больший объем работ в связи с выделение дополнительных средств</t>
  </si>
  <si>
    <t>Оборудованные места массового скопления людей на территории г. Колпашево</t>
  </si>
  <si>
    <t>Ежегодное количество поощряемых</t>
  </si>
  <si>
    <t>По итогам года за активное участие в работе поощрено большее количество дружинников</t>
  </si>
  <si>
    <t>Количество проведенных оперативно-профилактических мероприятий не менее за год (раз.)</t>
  </si>
  <si>
    <t>Доля уничтоженных очагов дикорастущих наркосодержащих растений</t>
  </si>
  <si>
    <t>Мероприятие в 2017 году не проводилось</t>
  </si>
  <si>
    <t>Количество привлеченных в "Клуб приемных родителей" многодетных, опекунских семей и семей имеющих детей-инвалидов, не менее</t>
  </si>
  <si>
    <t>Увеличилось количество семей, желающих участвовать в мероприятии</t>
  </si>
  <si>
    <t>Количество волонтерских сборов, не менее</t>
  </si>
  <si>
    <t>Мониторинговое исследование обучающихся образовательных организаций 6-11 классов, "Подросток и ПАВ", не менее</t>
  </si>
  <si>
    <t>Увеличилось количество желающих принять участие в мероприятии</t>
  </si>
  <si>
    <t>Количество охваченных мероприятием "Автобус профилактики" сельских образовательных учреждений поездками, не менее</t>
  </si>
  <si>
    <t>Количество привлеченных к участию в акции "Лабиринт наркомана", не менее</t>
  </si>
  <si>
    <t>Организация и проведение учреждениями культуры круглых столов и других мероприятий профилактической направленности, не менее</t>
  </si>
  <si>
    <t>В связи с тематическим разделением, в отчетном периоде проведено большее количество мероприятий</t>
  </si>
  <si>
    <t>Количество мероприятий по профилактике ПАВ среди обучающихся образовательных организаций, не менее</t>
  </si>
  <si>
    <t>В мероприятии по итогам 2017 года приняло участие большее количество обучающихся</t>
  </si>
  <si>
    <t>Количество проведенных мероприятий с детьми и родителями по превентивной тематике, не менее</t>
  </si>
  <si>
    <t>Количество оказанных центром "Семья" на базе МБУ ДО "ДЮЦ" психологических консультаций семьям, находящимся в трудной жизненной ситуации, не менее</t>
  </si>
  <si>
    <t>Увеличилась потребность в мероприятии</t>
  </si>
  <si>
    <t>Количество статей по профилактике правонарушений и антинаркотической направленности в СМИ, не менее</t>
  </si>
  <si>
    <t>Количество образовательных учреждений, получивших полиграфическую продукцию, не менее</t>
  </si>
  <si>
    <t>Со стороны образовательных учреждений увеличился спрос на полиграфическую продукцию</t>
  </si>
  <si>
    <t>Количество дорожно-транспортных происшествий с пострадавшими на территории Колпашевского района</t>
  </si>
  <si>
    <t>Снижение количества ДТП с пострадавшими достигнуто за счет усиления профилактической работы, улучшения состояния улично дорожной сети, дооборудования пешеходных переходов современным оборудованием в районе городских школ</t>
  </si>
  <si>
    <t>Количество проведенных акций, мероприятий, конкурсов, викторин, соревнований, смотров-конкурсов, семинаров, не менее</t>
  </si>
  <si>
    <t xml:space="preserve">Количество проведенных заниятий по вопросам дорожного движения за счет классных часов с учащимися 1-9 классов, не менее </t>
  </si>
  <si>
    <t>Количество замененных дорожных знаков предупреждающих (1.23), запрещающих (3.24), "Пешеходный переход" (5.19.1, 5.19.2) и приоритета (2.4) на аналогичные, на желто-зеленом фоне, с пленкой повышенной интенсивности типа Б</t>
  </si>
  <si>
    <t>Количество пешеходных переходов с разметкой, нанесенной пластиком</t>
  </si>
  <si>
    <t>Мероприятие не проводилось</t>
  </si>
  <si>
    <t>Устройство площадки для занятий по БДД с детей</t>
  </si>
  <si>
    <t>Охват обучающихся и населения профилактическими мероприятиями по БДД, не менее</t>
  </si>
  <si>
    <t xml:space="preserve">Увиличение показателя произошло за счет частого проведения профилактических мероприятий с обучающимися и их родителями </t>
  </si>
  <si>
    <t>Количество обустроенных автогородков</t>
  </si>
  <si>
    <t>Количество обустроенных пешеходных переходов</t>
  </si>
  <si>
    <t>Доля оборудованных школьных автобусов</t>
  </si>
  <si>
    <t>Количество террористических актов на территории Колпашевского района</t>
  </si>
  <si>
    <t>В отчетном периоде на территории района не зафиксирован ни один террористический акт.</t>
  </si>
  <si>
    <t>Доля образовательных организаций, имеющих ограждения и наружное освещение, отвечающее современным требованиям безопасности</t>
  </si>
  <si>
    <t>На увеличение доли повлияло сокращение количества образовательных организаций в МО КР</t>
  </si>
  <si>
    <t>количество выступлений, статей в СМИ, не менее</t>
  </si>
  <si>
    <t>Задача 2.Защита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 (Подпрограмма 2 "Защита населения и территории от чрезвычайных ситуаций природного и техногенного характера, обеспечение безопасности людей на водных объектах Колпашевского района")</t>
  </si>
  <si>
    <t>Выполнен больший объем работ в связи с выделение дополнительных средств. В отчетном периоде произведен ремонт водоисточников, расположенных в г. Колпашево, Чажемтовском и Новоселовском СП</t>
  </si>
  <si>
    <t>Количество населенных пунктов, имеющих исправные источники противопожарного водоснабжения</t>
  </si>
  <si>
    <t xml:space="preserve">Выполнен больший объем работ в связи с выделение дополнительных средств. </t>
  </si>
  <si>
    <t xml:space="preserve">Количество населенных пунктов расположенных в лесной зоне или в зоне ежегодного подтопления, имеющих системы связи и оповещения населения о пожарах и других ЧС </t>
  </si>
  <si>
    <t>В отчетном периоде дополнительно приобретено специализированное оборудование</t>
  </si>
  <si>
    <t>Оснащенность помещениями, техникой и инвентарем, созданных ДПК</t>
  </si>
  <si>
    <t>Наличие "Учебной вышки" для получения практических навыков в тушении пожаров</t>
  </si>
  <si>
    <t>Обеспеченность пожарной безопасности зданий муниципальных учреждений культуры КР</t>
  </si>
  <si>
    <t>Наличие пожарных сертификатов, не менее 3, ежегодно</t>
  </si>
  <si>
    <t>В отчетном периоде, в результате экономии на стоимости контрактов, удалось выполнить больший объем работ</t>
  </si>
  <si>
    <t xml:space="preserve">Количество населенных пунктов, оборудованных местами массового отдыха (на водных объектах) соответствующей инфраструктурой, в том числе для обучения детей плаванию, спасательными постами с необходимым снаряжением, оборудованием и инвентарем, обеспечение наглядной агитации </t>
  </si>
  <si>
    <t>Количество оборудованных мест массового отдыха ( на водных объектах) соответствующей инфраструктурой, в том числе для обучения детей плаванию, спасательными постами с необходимым снаряжением, оборудованием и инвентарем, обеспечении наглядной агитацией</t>
  </si>
  <si>
    <t>Количество гидротехнических сооружений, на которых поддерживается необходимый уровень безопасности</t>
  </si>
  <si>
    <t>2.1.Предоставление дотации из РФФП на выравнивание бюджетной обеспеченности поселений Колпашевского района</t>
  </si>
  <si>
    <t>2.2..Предоставление ИМБТ на поддержку мер по обеспечению сбалансированности местных бюджетов</t>
  </si>
  <si>
    <t>3.1.Уплата процентов за пользование кредитом согласно кредитному договору</t>
  </si>
  <si>
    <t>6.Управление кредиторской задолженностью муниципальных учреждений, ОМСУ МО КР:       6.1. Ежемесячный мониторинг просроченной кредиторской задолженности</t>
  </si>
  <si>
    <t>Но итогам 2017 года фактическое значение показателя ниже запланированного значения на 1,76 процентных пункта. При этом, согласно опросным данным, улучшение жизни в Колпашевском районе отметили 50,6% респондентов, 30,6 % респондентов не отметили никаких изменений, 11,3 % из числа опрошенных заметили негативные изменения</t>
  </si>
  <si>
    <t>Орг.отдел АКР</t>
  </si>
  <si>
    <t>Доля муниципальных служащих прошедших профессиональную подготовку от общей численности муниципальных служащих Администрации Колпашевского района</t>
  </si>
  <si>
    <t>Превышение планового показателя сложилось в результате экономии на стоимости контракта, а также в связи увиличением потребности в повышении квалиффикации муниципальных служащих</t>
  </si>
  <si>
    <t>1.1. Совершенствование системы подготовки кадров для муниципальной службы и дополнительного профессионального образования муниципальных служащих</t>
  </si>
  <si>
    <t xml:space="preserve">Количество  муниципальных служащих, прошедших профессиональную подготовку </t>
  </si>
  <si>
    <t>1.2. Организация мероприятий по целевому приёму граждан и их дальнейшему обучению в высших учебных заведениях для нужд Администрации Колпашевского района</t>
  </si>
  <si>
    <t xml:space="preserve">Количество граждан поступивших на целевое обучение в высшие учебные заведения и пользующихся мерами социальной поддержки </t>
  </si>
  <si>
    <t>1.3. Организация и проведение конкурсных отборов на включение в кадровый резерв</t>
  </si>
  <si>
    <t xml:space="preserve">Доля вакантных должностей муниципальной службы  замещённых из кадрового резерва Адмнистрации Колпашевского района </t>
  </si>
  <si>
    <t>1.4. Формирование кадрового резерва в структурных подразделениях Администрации Колпашевского района</t>
  </si>
  <si>
    <t>Доля должностей муниципальной службы в структурных подразделениях Администрации Колпашевского района, на которые сформирован кадровый резерв</t>
  </si>
  <si>
    <t>1.5. Обеспечение защиты прав и законных интересов граждан, общества от угроз, связанных с коррупцией в органах местного самоуправления</t>
  </si>
  <si>
    <t>Количество обращений граждан в Администрацию Колпашевского района по вопросам коррупционных проявлений со стороны муниципальных служащих</t>
  </si>
  <si>
    <t>Проведение мероприятия в отчетном периоде не планировалось</t>
  </si>
  <si>
    <t>1.6. Обеспечение защиты прав и законных интересов граждан, общества от угроз, связанных с коррупцией в органах местного самоуправления</t>
  </si>
  <si>
    <t>Доля муниципальных служащих успешно прошедших аттестацию в соответствии с предъявляемыми квалификационными требованиями</t>
  </si>
  <si>
    <t>1.7. Увеличение количества предоставляемых  муниципальных услуг с использованием системы межведомственного электронного взаимодействия</t>
  </si>
  <si>
    <t>1.8. Повышение открытости предоставления муниципальных услуг с использованием информационных систем</t>
  </si>
  <si>
    <t>Доля размещенных муниципальных услуг в государственной автоматизированной информационной системе «Управление»</t>
  </si>
  <si>
    <t xml:space="preserve">Реализация МП планируется с 2025 года. </t>
  </si>
  <si>
    <t>1.1.1. Предоставление субсидий управляющей компании БИПОН на оплату коммунальных услуг, услуг по содержанию имущества, услуг связи, охранных услуг, расходов на содержание, обслуживание и текущий ремонт коммуникаций и оборудования, сопровождение программного обеспечения, справочно-правовых и аналитических систем, оплату труда работников управляющей компании БИПОН и других расходов, связанных с обеспечением деятельности БИПОН</t>
  </si>
  <si>
    <t>Количество новых резидентов бизнес-инкубатора, размещённых в отчётном году</t>
  </si>
  <si>
    <t>Проведение работ (в соответствии с техническим зданием) по капитальному ремонту здания (части здания) БИПОН, благоустройству прилегающей территории</t>
  </si>
  <si>
    <t>Наличие муниципального контракта на поставку материально-технических ресурсов для БИПОН</t>
  </si>
  <si>
    <t>Наличие муниципального правового акта, устанавливающего ставки арендной платы для субъектов малого предпринимательства по договорам аренды помещений БИПОН</t>
  </si>
  <si>
    <t>Количество газифицированных зданий БИПОН</t>
  </si>
  <si>
    <t>Количество обращений субъектов малого и среднего предпринимательства, граждан, планирующих организовать свой бизнес, за информационной, консультационной поддержкой</t>
  </si>
  <si>
    <t>Наличие актуализированной информации по вопросам развития предпринимательства в сети Интернет на официальном сайте МО КР</t>
  </si>
  <si>
    <t>Количество субъектов малого и среднего предпринимательства, включая работников, принявших участие в мероприятиях</t>
  </si>
  <si>
    <t>Наличие актуализированной информации в реестрах</t>
  </si>
  <si>
    <t>Количество малого и среднего предпринимательства - получателей финансовой поддержки</t>
  </si>
  <si>
    <t>Количество субъектов малого и среднего предпринимательства -получателей финансовой поддержки</t>
  </si>
  <si>
    <t xml:space="preserve">Количество субъектов малого и среднего предпринимательства, принявших участие в мероприятиях  </t>
  </si>
  <si>
    <t>Наличие перечня мероприятий, проводимых в рамках профессионального праздника - Дня Российского предпринимательства</t>
  </si>
  <si>
    <t>В отчетном году размещены новые компании-резиденты, осуществляющие деятельность в области спорта, бухгалтерского учёта, сфере дополнительного образования, досуга, производства монтажных работ, общественного питания, услуг по доставке продуктов питания</t>
  </si>
  <si>
    <t>1.1.2. Капитальный ремонт здания (части здания) БИПОН, благоустройство прилегающей территории</t>
  </si>
  <si>
    <t>мероприятие к реализации в 2017 году не планировалось</t>
  </si>
  <si>
    <t>1.1.3. Закупка материально-технических ресурсов в целях развития деятельности БИПОН</t>
  </si>
  <si>
    <t>По муниципальному контракту для развития деятельности БИПОН приобретена оргтехника</t>
  </si>
  <si>
    <t>1.1.4. Установление ставок арендной платы для субъектов малого предпринимательства по договорам аренды помещений БИПОН</t>
  </si>
  <si>
    <t>Распоряжение Главы района от 06.11.2009 №776 "О создании бизнес-инкубатора "Колпашевского района"</t>
  </si>
  <si>
    <t>1.1.5.Предоставление субсидий управляющей компании БИПОН на выполнение мероприятий по организации газификации зданий БИПОН</t>
  </si>
  <si>
    <t>Здание БИПОН газифицировано</t>
  </si>
  <si>
    <t>1.2.1. Обеспечение организационной, информационной и консультационной поддержки претендентов на получение финансовой поддержки и получателей финансовой поддержки деятельности субъектов малого и среднего предпринимательства, а также мониторинг реализации предпринимательских проектов получателей финансовой поддержки</t>
  </si>
  <si>
    <t>1.2.2. Актуализация информации по вопросам развития предпринимательства (о реализации МП развития предпринимательства, показателях развития предпринимательства, об организациях инфраструктуры поддержки предпринимательства, механизмах и формах муниципальной поддержки предпринимательства, предоставлении субсидий, проведении конкурсов и др.) в сети Интернет на официальном интернет-сайте МО КР</t>
  </si>
  <si>
    <t>1.2.3.Организация и проведение семинаров, конференций, косультаций, мастер-классов, "круглых столов", тренингов, коллегиальных оценок качества продукции, конкурсов, направленных на повышение профессионального уровня субъектов малого и среднего предпринимательства</t>
  </si>
  <si>
    <t>Для субъектов предпринимательской деятельности проведены семинары по вопросам кредитования КФХ, внедрения системы управления безопасностью пищевых продуктов, введения онлайн-касс</t>
  </si>
  <si>
    <t>1.2.4. Формирование базы данных о субъектах малого и среднего предпринимательства, осуществляющих хозяйственную деятельность на территории района (ведение субъектов малого и среднего предпринимательства - получателей поддержки, оказываемой органами местного самоуправления МО КР; ведение реестра индивидуальных предпринимателей, малых и средних предприятий)</t>
  </si>
  <si>
    <t>В разделе «Малый и средний бизнес» размещается актуальная информация о механизмах поддержки предпринимательской деятельности, правовая база, информация о действующей в районе инфраструктуре поддержки малого предпринимательства.</t>
  </si>
  <si>
    <t>1.3.1. Предоставление субсидий победителям конкурса "Лучший предпринимательский проект "стартующего бизнеса" в целях возмещения части затрат в связи с реализацией предпринимательских проектов</t>
  </si>
  <si>
    <t>Конкурс не проводился по причине отсутствия софинансирования из средств областного бюджета</t>
  </si>
  <si>
    <t>1.3.2. Предоставление субсидий победителям конкурса на лучший проект в МО КР в целях возмещения части затрат субъектов малого и среднего предпринимательства, производящим и реализующим товары (работы, услуги), в рамках реализации предпринимательских проектов</t>
  </si>
  <si>
    <t>Конкурс не проводился по причине отсутствия финансирования на данное мероприятие</t>
  </si>
  <si>
    <t>1.3.3. Компенсация части расходов субъектов малого и среднего предпринимательства на участие в муниципальных, межмуниципальных, межрегиональных мероприятиях</t>
  </si>
  <si>
    <t>Субсидия не представлялась в связи с отсутствием заявителей</t>
  </si>
  <si>
    <t>1.3.4. Предоставление субсидий субъектам малого и среднего предпринимательства, осуществляющим деятельность в сфере рыбного хозяйства</t>
  </si>
  <si>
    <t>Предоставлена субсидия малому предприятию, осуществляющему деятельность в сфере рыбного хозяйства</t>
  </si>
  <si>
    <t>1.4.1. Проведение смотра-конкурса на лучшее оформление объектов потребительского рынка к новогодним и рождественским праздникам</t>
  </si>
  <si>
    <t>Мероприятие к реализации в 2017 году не планировалось</t>
  </si>
  <si>
    <t>1.4.2. Предоставление грантов победителям конкурса "Достойный бизнес"</t>
  </si>
  <si>
    <t>1.4.3. Организация и проведение мероприятий в рамках празднования профессионального праздника - Дня российского предпринимательства</t>
  </si>
  <si>
    <t>Организованы и проведены мероприятия, посвященные празднованию Дня российского предпринимательства: размещена поздравительная открытка в новостной ленте ТВК и районной газете, вручены грамоты и благодарственные письма предпринимателям, проведен круглый стол в бизнес-инкубаторе, изготовлены и размещены в центре города поздравительный баннер на билборд и перетяжка через проезжую часть дороги, снят информационный документальный фильм о малом и среднем предпринимательстве в Колпашевском районе.</t>
  </si>
  <si>
    <t>Продолжена работа по формированию базы данных о субъектах предпринимательской деятельности посредством актуализации информации в реестре субъектов малого и среднего предпринимательства - получателей поддержки</t>
  </si>
  <si>
    <t>Реализация мероприятий , предусмотренных в рамках Комплексного обустройства населенных пунктов, да/нет</t>
  </si>
  <si>
    <t>Ввод в действие общеобразовательных организаций в сельской местности, ученических мест</t>
  </si>
  <si>
    <t>Количество населенных пунктов, расположенных в сельской местности, в которых реализованы проекты комплексного обустройства площадок под компактную жилищную застройку</t>
  </si>
  <si>
    <t>Количество санкционированных обустроенных объёктов размещения твёрдых бытовых отходов в сельских населенных пунктах</t>
  </si>
  <si>
    <t>Количество изготовленных кадастровых планов</t>
  </si>
  <si>
    <t>1.1.1. Формирование базы данных о субъектах, осуществляющих свою деятельность в сфере сельскохозяйственного производства</t>
  </si>
  <si>
    <t>1.1.2.Актуализация информации по вопросам развития сельскохозяйственного производства (характеристика малых форм хозяйствования; о механизмах государственной и муниципальной поддержках) в сети Интернет на официальном интернет-сайте МО КР</t>
  </si>
  <si>
    <t>Формирование базы данных о субъектах, осуществляющих свою деятельность в сфере с/х производства</t>
  </si>
  <si>
    <t>Актуализация информации по вопросам развития с/х производства в сети Интернет на официальном сайте КР</t>
  </si>
  <si>
    <t>1.2.1. Предоставление гражданам, проживающим в сельской местности, в том числе молодым семьям и молодым специалистам, социальных выплат на строительство (приобретение) жилья</t>
  </si>
  <si>
    <t>Мероприятия в 2017 году не реализовывались в связи с оптимизацией денежных средств</t>
  </si>
  <si>
    <t>1.3.1. Строительство (капитальный ремонт) объектов в области образования</t>
  </si>
  <si>
    <t>1.3.2. Строительство инженерных сетей в микрорайоне комплексной застройки</t>
  </si>
  <si>
    <t>1.3.3. Строительство и обустройство санкционированных объектов размещения твёрдых бытовых отходов</t>
  </si>
  <si>
    <t>1.3.4. Кадастровые работы и работы по изготовлению кадастрового плана земельного участка</t>
  </si>
  <si>
    <t>Мероприятие в 2017 году не реализовывалось в связи с оптимизацией денежных средств</t>
  </si>
  <si>
    <t>Количество поселений КР, которым оказано содействие в осуществлении дорожной деятельности в отношении автомобильных дорог местного значения, осуществлении муниципального контроля за сохранностью автомобильных дорог местного значения, и обеспечении безопасности дорожного движения на них, а также осуществлении иных полномочий в области использования автомобильных дорог и осуществления дорожной деятельности в соответствии с законодательством РФ, не менее</t>
  </si>
  <si>
    <t>Протяженность участка автомобильной дороги "Подъезд к с. Старокороткино" в КР ТО, подвергшегося реконструкции, км</t>
  </si>
  <si>
    <t>Мероприятие реализовано в 2016 году</t>
  </si>
  <si>
    <t>Задача 1.Приведение в нормативное состояние автомобильных дорог общего пользования местного значения (Подпрограмма 1. Приведение в нормативное состояние автомобильных дорог общего пользования местного значения)</t>
  </si>
  <si>
    <t>Задача 2. Организация транспортного обслуживания населения в границах МО КР(Подпрограмма 2. Организация транспортного обслуживания в границах МО Колпашевский район")</t>
  </si>
  <si>
    <t>1.1.1. Содействие в осуществлении дорожной деятельности в отношении автомобильных дорог местного значения, осуществлении муниципального контроля за сохранностью автомобильных дорог местного значения, и обеспечении безопасности дорожного движения на них, а также осуществлении иных полномочий в области использования автомобильных дорог и осуществления дорожной деятельности в соответствии с законодательством РФ</t>
  </si>
  <si>
    <t>1.1.2. Реконструкция автомобильной дороги "Подъезд к с. Старокороткино" в КР ТО</t>
  </si>
  <si>
    <t>1.1.Активизация работы по предупреждению и профилактике правонарушений, совершаемых в общественных местах, вовлечение в предупреждение правонарушений сотрудников предприятий, учреждений, организаций всех форм собственности, а также членов общественных организаций и населения</t>
  </si>
  <si>
    <t>1.1.1.Организация видеонаблюдения в образовательных организациях, в местах массового скопления людей</t>
  </si>
  <si>
    <t>1.1.2.Материально-техническое обеспечение и стимулирование деятельности народных дружинников и народных дружин, участвующих в обеспечении правопорядка, профилактике правонарушений и наркомании на территории КР</t>
  </si>
  <si>
    <t>1.1.3.Проведение оперативно-профилактических мероприятий, направленных на выявление правонарушений и преступлений в сфере антиалкогольного законодательства на территории КР</t>
  </si>
  <si>
    <t>1.2. Недопущение ухудшения ситуации с наркоманией на территории Колпашевского района</t>
  </si>
  <si>
    <t>1.2.1. Организация и проведение работ по уничтожению очагов дикорастущих наркосодержащих растений</t>
  </si>
  <si>
    <t>1.2.2.Организация и проведение волонтерских сборов, акций, других мероприятий профилактической направленности</t>
  </si>
  <si>
    <t>1.2.3.Изготовление печатной продукции, освещение проблем наркомании и правонарушений среди несовершеннолетних в СМИ</t>
  </si>
  <si>
    <t>1.3.Повышение безопасности дорожного движения на территории Колпашевского района</t>
  </si>
  <si>
    <t>1.3.1. Проведение акций, мероприятий, направленных на профилактику дорожно-транспортного травматизма</t>
  </si>
  <si>
    <t>1.3.2. Обусиройство проезжих частей, прилегающих к образовательным организациям, местам проведения культурно-массовых мероприятий оборудованием, дорожными знаками, разметкой согласно требованиям ГОСТ, организация практических занятий с учащимися младших классов</t>
  </si>
  <si>
    <t>1.4.Предотвращение на территории района терроризма и экстримизма, минимизация их последствий</t>
  </si>
  <si>
    <t>1.4.1.Обеспечение антитеррористической защищенности объектов образования, опасных объектов жизнеобеспечения, находящихся в муниципальной собствености</t>
  </si>
  <si>
    <t>1.4.2.Информационное обеспечение граждан о действиях при угрозе возникновения террористических актов</t>
  </si>
  <si>
    <t>2.1.Обеспечение пожарной безопасности Колпашевского района</t>
  </si>
  <si>
    <t>2.1.1.Обустройство и ремонт источников противопожарного водоснабжения в населенных пунктах Колпашевского района</t>
  </si>
  <si>
    <t>2.1.2.Обеспечение населенных пунктов, расположенных в лесной зоне или в зоне ежегодного подтопления, системами связи и оповещения населения о пожарах и других чрезвычайных ситуациях</t>
  </si>
  <si>
    <t>2.1.3.Создание условий для деятельности Добровольных пожарных команд на территориях населенных пунктов, не прикрытых подразделениями пожарной охраны</t>
  </si>
  <si>
    <t>2.1.4.Обеспечение пожарной безопасности зданий муниципальных учреждений культуры Колпашевского района</t>
  </si>
  <si>
    <t>2.2.Обеспечение безопасности людей на водных объектах на территории Колпашевского района</t>
  </si>
  <si>
    <t>2.2.1. Оборудование мест массового отдыха (на водных объектах) соответствующей инфраструктурой, в том числе для обучения детей плаванию, спасательными постами с необходимым снаряжением, оборудованием и инвентарем, обеспечение наглядной агитацией</t>
  </si>
  <si>
    <t>2.3.Повышение эксплуатационной надежности гидротехнических сооружений путем их приведения к безопасному техническому состоянию</t>
  </si>
  <si>
    <t>2.3.1. Эксплуатация гидротехнических сооружений, находящихся в собственности МО КР</t>
  </si>
  <si>
    <t>2.4.Развитие, содержание Единой дежурно-диспетчерской службы АКР</t>
  </si>
  <si>
    <t>Большее количество населения обратилось в ОГБУЗ "Колпашевская РБ" с целью прохождения диспанзеризации и профосмотров, чем было запланировано</t>
  </si>
  <si>
    <t>Мероприятие в 2017 году к реализации не планировалось</t>
  </si>
  <si>
    <t>Мероприятие не выполнено в связи с тем, что в программу в мае 2017 года добавлено мероприятие 1.7., т.е. 6 медработников до мая 2017 года получили компенсацию по мероприятию 1.4., остальные 3 медработника включены впоказатель мероприятия 1.7.</t>
  </si>
  <si>
    <t>Количество  медицинских работников, обратившихся в 2017 году за получением материальной поддержки было ниже, чем это было запланировано</t>
  </si>
  <si>
    <t>40 000 - грант на приобретение оборудования для ДЭБЦа - прошли из области не через муниципалку</t>
  </si>
  <si>
    <t xml:space="preserve">Задача1. Обеспечение предоставления доступных и эффективных медицинских услуг в Колпашевском районе </t>
  </si>
  <si>
    <t>Задача 1.Поддержка и развитие инфраструктуры МОО КР, обеспечивающей доступ к получению качественного образования (Подпрограмма 1. Развитие инфраструктуры муниципальных образовательных организаций Колпашевского района на 2016-2025 годы")</t>
  </si>
  <si>
    <t>На педагогические профессии поступило большее количество выпускников 11 класса, в т.ч. 29 чел. поступили в ВУЗ. Ошибочно занижен плановый показатель, т.к. не учтено, что он должен расчитываться нарастающим итогом.</t>
  </si>
  <si>
    <t>Задача 2. Создание условий для устойчивого развития, повышения качества и доступности сферы дополнительного образования на территории КР с учетом потребностей населения в образовательных услугах, обеспечение соответсвия соременными условиям и требованиям санитарных и противопожарных норм(Подпрограмма 2. Развитие системы дополнительного образования в Колпашевском районе на базе муниципальных образовательныхорганизаций дополнительного образования на 2016-2021 годы")</t>
  </si>
  <si>
    <t>Задача 3. Создание условий, обеспечивающих приток педагогических кадров в муниципальную систему образования Колпашевского района (Подпрограмма 3. Педагогические кадры Колпашевского района на 2016-2021 годы")</t>
  </si>
  <si>
    <t>1.2.Содействие поселениям Колпашевского района в решении вопроса местного значения по созданию условий для организации досуга</t>
  </si>
  <si>
    <t xml:space="preserve">Количество поселений Колпашевского района, которым оказано содействие в решении вопроса по созданию условий для организации досуга </t>
  </si>
  <si>
    <t>К выполнению в 2017 году не планировался</t>
  </si>
  <si>
    <t xml:space="preserve">Количество обратившихся за консультацией оказалось ниже, чем было запланировано </t>
  </si>
  <si>
    <t>Кроме того в рамках ГП "Развитие культуры и туризма в Томской области"  за счёт проектной деятельности в бюджет Колпашевского района привлечены дополнительные финансовые средства на укрепление материально-технической базы. Приобретено звуковое и световое оборудование, одежда сцены и музыкальный инструмент (баян). 
Также установлены современные вазоны и скамейки для организации зоны отдыха у зданий культурно-досугового отдела "Городской Дом культуры" и Дома культуры "Рыбник"  МБУ "ЦКД, Центральной библиотеки,  отделов библиотечного обслуживания № 1, Центральной детской библиотеке в г.Колпашево МБУ "Библиотека"</t>
  </si>
  <si>
    <t>Задача 1.Развитие культуры в Колпашевском районе (Подпрограмма 1. Развитие культуры в Колпашевском районе)</t>
  </si>
  <si>
    <t>Задача 2.Развитие внутреннего и въездного туризма на территории КР(Подпрограмма 2. Развитие внутреннего и въездного туризма на территории Колпашевского района")</t>
  </si>
  <si>
    <t>Увеличение числа посещений в библиотеках района</t>
  </si>
  <si>
    <t>не оценивается</t>
  </si>
  <si>
    <t>Данные УКСиМП</t>
  </si>
  <si>
    <t>Информация Департамента по МП ФК и С ТО</t>
  </si>
  <si>
    <t>Задача 1.Создание условий для организации физкультурно-оздоровительной и спортивной работы с населением Колпашевского района (Подпрограмма 1. Развитие физической культуры и массового спорта на территории МО КР")</t>
  </si>
  <si>
    <t>Задача 2. Создание условий для успешной социализации и самореализации молодёжи Колпашевского района (Подпрограмма 2. Развитие молодёжной политики в Колпашевском районе)</t>
  </si>
  <si>
    <t>Задача 3. Государственная поддержка решения жилищной проблемы молодых семей, признанных в установленном порядке нуждающимися в жилом помещении (Подпрограмма 3. Обеспечение жилём молодых семей в КР")</t>
  </si>
  <si>
    <t>Количество молодых семей, получившие социальную выплату на приобретение жилого помещения или объекта индивидуального жилищного строительства</t>
  </si>
  <si>
    <t>Задача 1. Обеспечение повышения эффективности муниципальной службы</t>
  </si>
  <si>
    <t>* - объём финансирования, указанный в редакции МП и ВЦП, приведённой в соответствие с первоначальной редакцией Решения Думы Колпашевского района о бюджете на 2017 год. Капитальные расходы - это расходы на строительство (реконструкцию) объектов и приобретение основных средств;. Капитальные расходы - это расходы на строительство (реконструкцию) объектов и приобретение основных средств</t>
  </si>
  <si>
    <t>Прирост объёма сельскохозяйственного производства (в хозяйствах всех категорий) в % к уровню 2014 года</t>
  </si>
  <si>
    <t>В 2017 году оказано содействие в осуществлении дорожной деятельности в отношении автомобильных дорог местного значения Колпашевскому городскому поселению и Чажемтовскому сельскому поселению</t>
  </si>
  <si>
    <t>1. Содержание автомобильных дорог общего пользования</t>
  </si>
  <si>
    <t>Содержание автомобильных дорог вне границ населенных пунктов, в границах МО "Колпашевский район" (общей протяженностью 15,417 км.) и искуственных сооружениях на них, месяц</t>
  </si>
  <si>
    <t>Содержание автомобильной дороги "Тогур-Иванкино" (автозимник), сутки</t>
  </si>
  <si>
    <t>Устройство и содержание ледовых переправ через р.Кеть и пр.Северская, общей протяженностью 245м, м</t>
  </si>
  <si>
    <t>Информация о финансировании мероприятий Плана по реализации Стратегии и инвестиционных проектов в 2017 году.</t>
  </si>
  <si>
    <t>Приложение №2</t>
  </si>
  <si>
    <t xml:space="preserve">Реализация ведомственной целевой программы 
« Присвоение звания «Почётный гражданин Колпашевского района»
</t>
  </si>
  <si>
    <t>Доля граждан, удостоенных звания «Почётный гражданин Колпашевского района» и получивших выплату от общего числа граждан, удостоенных звания «Почётный гражданин Колпашевского района (%)</t>
  </si>
  <si>
    <t>В отчетном периоде объем финансирования ниже ранее запланированного, в результате корректировки потребности в денежных средствах на реализацию мероприятий программы.</t>
  </si>
  <si>
    <t>Количество граждан получивших выплату в 2017 году, чел.</t>
  </si>
  <si>
    <t xml:space="preserve">Реализация ведомственной целевой программы 
«Присвоение звания «Человек года»
</t>
  </si>
  <si>
    <t>Доля граждан, получивших выплату, от общего числа граждан, удостоенных звания «Человек года» (%)</t>
  </si>
  <si>
    <t>Мероприятие в отчетном периоде не проводилось</t>
  </si>
  <si>
    <t xml:space="preserve">Реализация ведомственной целевой программы 
«Размещение в средствах массовой информации нормативно-правовых актов Администрации Колпашевского района»
</t>
  </si>
  <si>
    <t>Доля своевременно размещённых НПА в СМИ, от общего количества НПА, размещенных в СМИ (%)</t>
  </si>
  <si>
    <t>В отчетном периоде публикация нормативно правовых актов производилась в запланированных объемах</t>
  </si>
  <si>
    <t>Объём публикаций, кв.см</t>
  </si>
  <si>
    <t>1. Организация выплаты вознаграждения гражданам, удостоенным звания «Почётный гражданин Колпашевского района»</t>
  </si>
  <si>
    <t>1. Организация публикаций в средствах массовой информации нормативно – правовых актов</t>
  </si>
  <si>
    <t xml:space="preserve">Реализация ведомственной целевой программы «Участие муниципального образования «Колпашевский район» в организациях межмуниципального сотрудничества»
</t>
  </si>
  <si>
    <t>Количество организаций межмуниципального сотрудничества, в которых участвует муниципальное образование «Колпашевский район» (ед.)</t>
  </si>
  <si>
    <t>1. Оплата членских взносов Ассоциации «Совет муниципальных образований Томской области</t>
  </si>
  <si>
    <t xml:space="preserve">Задолженность по оплате членских взносов Ассоциации «Совет муниципальных образований Томской области (руб.); </t>
  </si>
  <si>
    <t>В течение отчётного периода оплата членских взносов производилась своевременно</t>
  </si>
  <si>
    <t>2. Оплата членских взносов в Общероссийском конгрессе муниципальных образований</t>
  </si>
  <si>
    <t>Задолженность по оплате членских взносов в Общероссийском конгрессе муниципальных образований (руб.)</t>
  </si>
  <si>
    <t>Ведомственная целевая программа "Участие муниципального образования «Колпашевский район» в проведении выборов депутатов представительных органов и глав сельских поселений Колпашевского района в 2017 году</t>
  </si>
  <si>
    <t>Количество поселений Колпашевского района, в которых пройдут выборы депутатов представительных органов сельских поселений, ед.</t>
  </si>
  <si>
    <t>1. Предоставление иных межбюджетных трансфертов бюджетам поселений на проведение выборов депутатов представительных органов и глав сельских поселений</t>
  </si>
  <si>
    <t>В течение отчётного периода были предоставлены иные межбюджетные трансферты в поселения Колпашевского района для проведения выборов депутатов представительных органов и глав сельских поселений</t>
  </si>
  <si>
    <t>Доля поселений, участвующих в выборах, от общего количест-ва поселений Колпашевского района, в которых пройдут выборы депутатов представительных органов и глав сельских поселений</t>
  </si>
  <si>
    <t xml:space="preserve">По итогам 2017 года фактическое значение соответствует плановому значению показателя. В целом, респонденты отмечают качественное предоставление государственных и муниципальных услуг как ОМСУ Колпашевского района, так и многофункциональным центром "Мои документы" (всего через МФЦ предоставляется 19 услуг).  </t>
  </si>
  <si>
    <t>Данные организационного отдела</t>
  </si>
  <si>
    <t>письмо в Департамент экономики - нет возможности оценить показатель по полному кругу</t>
  </si>
  <si>
    <t xml:space="preserve">В связи с отсутствием статистических данных о среднесписочной численности работников малых предприятий, численность работников по полному кругу определена расчетным путем, без учета внешних совместителей. По итогам 2017 года доля работников бюджетной сферы от среднесписочной численности работников по полному кругу организаций по сравнению с аналогичным периодом 2016 года изменилась не значительно и составила 57,5% (2016 год - 57,9%). При этом, в отчетном периоде, продолжает снижаться доля работников бюджетной сферы, что обусловленно, в основном,  проведением мероприятий по оптимизации расходов, организаций, финансируемых из бюджетов различных оровней, в том числе и путем сокращения численности работников. Показатель достигнут.
Доля работников бюджетной сферы (без учета внешних совместителей) от среднесписочной численности работников крупных и средних организаций с численностью сотрудников до 15 человек по итогам 2017 года составила 69,5%, что ниже показателя 2016 года на 0,6% (2016 год 70,1%).
</t>
  </si>
  <si>
    <t>57,5
69,5</t>
  </si>
  <si>
    <t>При подведении итогов за 2017 год значение данного показателя установить не удалось в связи с отсутствием необходимых статистических данных</t>
  </si>
  <si>
    <t xml:space="preserve">Значение показателя достигнуто не было в связи  со снижением молочной продуктивности в хозяйствах населения и сокращением посевных площадей в хозяйствах населения (отношение показателя 2017 года к уровню 2014 года) </t>
  </si>
  <si>
    <t xml:space="preserve">Фактическое значение показателя не достигло планового всего на 0,2%. При этом, по итогам 2017 года наблюдается ухудшение ситуации в миграционном и естественном движении по сравнению с соответствующим периодом 2016 года (убыль населения за январь - декабрь 2017 года составила 235 чел., за январь - декабрь 2016 года -  60 чел.). Отрицательная динамика сохранится и в плановом периоде, что в свою очередь повлияет на снижение численности постоянного населения. </t>
  </si>
  <si>
    <t>Доля работников бюджетной сферы (сумма по видам экономической деятельности: образование, здравоохранение, предоставление прочих коммунальных, социальных и персональных услуг, государственное управление и обеспечение военной безопасности, обязательное соц. обеспечение) от среднесписочной численности работников по полному кругу организаций района, %, 
в том числе:
доля работников бюджетной сферы от среднесписочной численности работников крупных и средних предприятий (без внешних совместителей) с численностью работников до 15 человек</t>
  </si>
  <si>
    <t>Фактическое значение показателя в отчетном периоде ниже запланированного значения. Положительная динамика обусловлена снижением количества безработных граждан, зарегистрированных в ОГКУ "Центр занятости населения города Колпашево" на 1 января 2018 года. В течение года данный показатель варьируется.</t>
  </si>
  <si>
    <t>Наблюдается отставание фактически достигнутого показателя от планового на 1,5%. Вместе с тем в 2017 году отмечается рост значения показателя на 0,7% по сравнению с 2016 годом (в 2016 году – 3 029 руб. по уточнённым данным Томскстата).</t>
  </si>
  <si>
    <t xml:space="preserve">Отклонение от планового показателя обусловлено снижением среднегодовой численности занятых в экономике. Среднегодовая численность занятых в экономике в 2016 году составила 13,662 тыс. чел. Численность экономически активного населения на 01.01.2018 - 22,7 тыс. чел., на 01.01.2017 - 21,9 тыс. чел. </t>
  </si>
  <si>
    <t>Центром поддержки предпринимательства (далее - ЦПП) оказаны гражданам, из числа безработных, консультационные услуги по вопросам бизнес-планирования, экспертизы бизнес-планов, на реализацию которых предоставляются средства государственной поддержки. ЦПП в течение года действующим предпринимателям оказываются консультационные услуги по вопросам предпринимательской деятельности, имущественной и финансовой поддержки бизнеса</t>
  </si>
  <si>
    <t>В отчетном году создано 3 рабочих места, из них: субъектами предпринимательской деятельности, которые в 2016 году получили средства государственной поддержки на реализацию предпринимательских проектов, создано 2 рабочих места. Плановый показатель не достигнут, т.к. в отчётном году конкурс "стартующего бизнеса" не проводился в связи с отсутствием финансирования из областного бюджета</t>
  </si>
  <si>
    <t>Средства финансовой поддержки предоставлены малому предприятию, осуществляющему переработку речной и морской рыбы. Плановое значение не достигнуто в связи с отсутствием заявителей на получение финансовой поддержки в рамках конкурса "Лучший предпринимательский проект в МО "Колпашевский район", отбора среди субъектов предпринимательской деятельности в сфере рыбного хозяйства</t>
  </si>
  <si>
    <t>Социальные выплаты на строительство (приобретение) жилья получили 2 молодых специалиста (п.Б.Саровка, с.Инкино)</t>
  </si>
  <si>
    <t>В 2017 зарегистрировано 6 крестьянских (фермерских) хозяйств, 4 КФХ прекратили свою деятельность</t>
  </si>
  <si>
    <t>В 2017 зарегистрировано 6 крестьянских (фермерских) хозяйств, 4 КФХ прекратили свою деятельсноть</t>
  </si>
  <si>
    <t>По 1 мероприятию показатель не выполнен в связи с недостаточным количеством получателей субсидии, по остальным мероприятиям, запланированные к реализации в 2017 году, выполнены в полном объёме</t>
  </si>
  <si>
    <r>
      <rPr>
        <b/>
        <sz val="10"/>
        <rFont val="Times New Roman"/>
        <family val="1"/>
        <charset val="204"/>
      </rPr>
      <t>В 2017 году муниципальная программа не реализовывалась по причине отсутствия финансирования.</t>
    </r>
    <r>
      <rPr>
        <sz val="10"/>
        <rFont val="Times New Roman"/>
        <family val="1"/>
        <charset val="204"/>
      </rPr>
      <t xml:space="preserve">
Собственниками помещений в многоквартирных домах производится установка приборов учета энергетических ремурсов, установка дверей и окон в подъездах.
Производится замена светильников на энергосберегающие в муниципальных бюджетных учреждениях, замена приборов теплоснабжения.</t>
    </r>
  </si>
  <si>
    <t xml:space="preserve"> - электрическая энергия, кВт/ч на 1 проживающего</t>
  </si>
  <si>
    <t>Количество общественности, вовлеченной в общественную правоохранительную деятельность</t>
  </si>
  <si>
    <t>Выполнен больший объем работ в связи с выделением дополнительных средств</t>
  </si>
  <si>
    <t>Значение показателя обусловлено выполнением капитального ремонта МАОУ "СОШ № 4" и ликвидацией МКОУ "Тискинская ООШ, МКОУ "Моховская ООШ"</t>
  </si>
  <si>
    <t>Фактическое значение показателя превысило плановое. Количество потребителей удовлетворённых качеством предоставляемых услуг дополнительного образования оказалось выше, чем было запланировано.</t>
  </si>
  <si>
    <t>На 01.09.2017 год в муниципальную систему образования прибыло 9 молодых специалистов.</t>
  </si>
  <si>
    <t>Увеличение доли обусловлено привлечением большего количества участников мероприятий, а также уменьшением количества молодежи в возрасте от 14 до 30 лет, проживающих на территории Колпашевского  района</t>
  </si>
  <si>
    <t>При подведении итогов за 2016 год значение данного показателя установить не удалось в связи с отсутствием данных социалогического опроса в разрезе муниципальных образований Томской области, проводимого Департаментом по молодёжной политике, ф/к и спорту ТО. С 2017 года данный покзатель не оценивается.</t>
  </si>
  <si>
    <t>Увеличение данного показателя обусловлено успешной реализацией мероприятий межпоселенческого характера по работе с детьми и молодёжью, привлечением в них большего количества участников</t>
  </si>
  <si>
    <t>Увеличение данного показателя обусловлено привлечением в мероприятия большего, чем запланировано, количества участников</t>
  </si>
  <si>
    <t>Данный показатель определяется работой инструкторов по спорту в поселениях района, образовательных учреждениях общего и дополнительного образования, улучшением спортивной инфраструктуры района, реализацией ГТО на территории Колпашевского района</t>
  </si>
  <si>
    <t>С марта 2016 года по март 2017 года проводились закупочные (приобретено оборудование на сумму более 10 млн. рублей), пуско-наладочные и иные подготовительные к производству работы. Цех по переработке рыбы  запустили в работу в марте 2017 года.</t>
  </si>
  <si>
    <t>Проект реализован. По состоянию на 01.01.2018 года в КФХ имеется поголовье КРС в количестве 23 голов, в т.ч. 15 голов коров. Построен и введён в эксплуатацию цех по переработке молока. Разработан собственный логотип.</t>
  </si>
  <si>
    <t>Строительство животноводческого комплекса на 100 голов дойного стада  на территории Новоселовского сельского поселения (д.Маракса)</t>
  </si>
  <si>
    <t>Строительство животноводческого комплекса на 100 голов</t>
  </si>
  <si>
    <t>2017-2023</t>
  </si>
  <si>
    <t>В 2017 году оформлено в собственность 22 га земли сельскохозяйственного назначения для строительства фермы. В 2018 году выделен грант на сумму 23 353,9 тыс. рублей.</t>
  </si>
  <si>
    <t>Средний % выполнения*</t>
  </si>
  <si>
    <t>* - определяется как среднеарифметическое % исполнения показателей (контрольных индикаторов)</t>
  </si>
</sst>
</file>

<file path=xl/styles.xml><?xml version="1.0" encoding="utf-8"?>
<styleSheet xmlns="http://schemas.openxmlformats.org/spreadsheetml/2006/main">
  <numFmts count="6">
    <numFmt numFmtId="43" formatCode="_-* #,##0.00_р_._-;\-* #,##0.00_р_._-;_-* &quot;-&quot;??_р_._-;_-@_-"/>
    <numFmt numFmtId="164" formatCode="0.000"/>
    <numFmt numFmtId="165" formatCode="0.0"/>
    <numFmt numFmtId="166" formatCode="#,##0.000"/>
    <numFmt numFmtId="167" formatCode="#,##0.0"/>
    <numFmt numFmtId="168" formatCode="_-* #,##0_р_._-;\-* #,##0_р_._-;_-* &quot;-&quot;??_р_._-;_-@_-"/>
  </numFmts>
  <fonts count="83">
    <font>
      <sz val="10"/>
      <name val="Arial"/>
    </font>
    <font>
      <sz val="10"/>
      <name val="Times New Roman"/>
      <family val="1"/>
    </font>
    <font>
      <b/>
      <sz val="11"/>
      <name val="Times New Roman"/>
      <family val="1"/>
      <charset val="204"/>
    </font>
    <font>
      <sz val="10.5"/>
      <name val="Times New Roman"/>
      <family val="1"/>
      <charset val="204"/>
    </font>
    <font>
      <b/>
      <sz val="14"/>
      <name val="Times New Roman"/>
      <family val="1"/>
      <charset val="204"/>
    </font>
    <font>
      <sz val="11"/>
      <name val="Times New Roman"/>
      <family val="1"/>
      <charset val="204"/>
    </font>
    <font>
      <sz val="10"/>
      <name val="Times New Roman"/>
      <family val="1"/>
      <charset val="204"/>
    </font>
    <font>
      <b/>
      <sz val="13"/>
      <name val="Times New Roman"/>
      <family val="1"/>
      <charset val="204"/>
    </font>
    <font>
      <sz val="8"/>
      <name val="Times New Roman"/>
      <family val="1"/>
      <charset val="204"/>
    </font>
    <font>
      <sz val="11"/>
      <name val="Arial"/>
      <family val="2"/>
      <charset val="204"/>
    </font>
    <font>
      <i/>
      <sz val="9"/>
      <name val="Times New Roman"/>
      <family val="1"/>
      <charset val="204"/>
    </font>
    <font>
      <b/>
      <sz val="8"/>
      <name val="Times New Roman"/>
      <family val="1"/>
      <charset val="204"/>
    </font>
    <font>
      <sz val="9"/>
      <name val="Times New Roman"/>
      <family val="1"/>
      <charset val="204"/>
    </font>
    <font>
      <i/>
      <sz val="8"/>
      <name val="Times New Roman"/>
      <family val="1"/>
      <charset val="204"/>
    </font>
    <font>
      <b/>
      <sz val="12"/>
      <name val="Times New Roman"/>
      <family val="1"/>
      <charset val="204"/>
    </font>
    <font>
      <sz val="10"/>
      <color rgb="FF0070C0"/>
      <name val="Times New Roman"/>
      <family val="1"/>
      <charset val="204"/>
    </font>
    <font>
      <b/>
      <sz val="10"/>
      <name val="Times New Roman"/>
      <family val="1"/>
      <charset val="204"/>
    </font>
    <font>
      <sz val="12"/>
      <name val="Times New Roman"/>
      <family val="1"/>
      <charset val="204"/>
    </font>
    <font>
      <b/>
      <i/>
      <sz val="12"/>
      <name val="Times New Roman"/>
      <family val="1"/>
      <charset val="204"/>
    </font>
    <font>
      <sz val="9.5"/>
      <name val="Times New Roman"/>
      <family val="1"/>
      <charset val="204"/>
    </font>
    <font>
      <sz val="10"/>
      <name val="Arial"/>
      <family val="2"/>
      <charset val="204"/>
    </font>
    <font>
      <sz val="8.5"/>
      <name val="Times New Roman"/>
      <family val="1"/>
      <charset val="204"/>
    </font>
    <font>
      <b/>
      <sz val="9"/>
      <name val="Times New Roman"/>
      <family val="1"/>
      <charset val="204"/>
    </font>
    <font>
      <b/>
      <i/>
      <sz val="11"/>
      <name val="Times New Roman"/>
      <family val="1"/>
      <charset val="204"/>
    </font>
    <font>
      <sz val="9"/>
      <color rgb="FFFF0000"/>
      <name val="Times New Roman"/>
      <family val="1"/>
      <charset val="204"/>
    </font>
    <font>
      <b/>
      <sz val="10"/>
      <name val="Times New Roman"/>
      <family val="1"/>
    </font>
    <font>
      <sz val="10"/>
      <color rgb="FFFF0000"/>
      <name val="Times New Roman"/>
      <family val="1"/>
      <charset val="204"/>
    </font>
    <font>
      <sz val="8"/>
      <color rgb="FFFF0000"/>
      <name val="Times New Roman"/>
      <family val="1"/>
      <charset val="204"/>
    </font>
    <font>
      <sz val="12"/>
      <color rgb="FFFF0000"/>
      <name val="Times New Roman"/>
      <family val="1"/>
      <charset val="204"/>
    </font>
    <font>
      <sz val="9.5"/>
      <color rgb="FFFF0000"/>
      <name val="Times New Roman"/>
      <family val="1"/>
      <charset val="204"/>
    </font>
    <font>
      <b/>
      <sz val="12"/>
      <color rgb="FFFF0000"/>
      <name val="Times New Roman"/>
      <family val="1"/>
      <charset val="204"/>
    </font>
    <font>
      <sz val="11"/>
      <color rgb="FFFF0000"/>
      <name val="Arial"/>
      <family val="2"/>
      <charset val="204"/>
    </font>
    <font>
      <sz val="10"/>
      <color rgb="FFFF0000"/>
      <name val="Arial"/>
      <family val="2"/>
      <charset val="204"/>
    </font>
    <font>
      <sz val="10"/>
      <color rgb="FFFF0000"/>
      <name val="Times New Roman"/>
      <family val="1"/>
    </font>
    <font>
      <sz val="9"/>
      <color rgb="FFFF0000"/>
      <name val="Times New Roman"/>
      <family val="1"/>
    </font>
    <font>
      <sz val="8"/>
      <color rgb="FFFF0000"/>
      <name val="Times New Roman"/>
      <family val="1"/>
    </font>
    <font>
      <sz val="12"/>
      <color rgb="FFFF0000"/>
      <name val="Times New Roman"/>
      <family val="1"/>
    </font>
    <font>
      <sz val="9.5"/>
      <color rgb="FFFF0000"/>
      <name val="Times New Roman"/>
      <family val="1"/>
    </font>
    <font>
      <sz val="11"/>
      <color rgb="FFFF0000"/>
      <name val="Times New Roman"/>
      <family val="1"/>
    </font>
    <font>
      <sz val="14"/>
      <color rgb="FFFF0000"/>
      <name val="Times New Roman"/>
      <family val="1"/>
      <charset val="204"/>
    </font>
    <font>
      <sz val="7.5"/>
      <name val="Times New Roman"/>
      <family val="1"/>
      <charset val="204"/>
    </font>
    <font>
      <sz val="9.5"/>
      <name val="Times New Roman"/>
      <family val="1"/>
    </font>
    <font>
      <sz val="8"/>
      <name val="Times New Roman"/>
      <family val="1"/>
    </font>
    <font>
      <b/>
      <sz val="9.5"/>
      <name val="Times New Roman"/>
      <family val="1"/>
    </font>
    <font>
      <sz val="12"/>
      <name val="Times New Roman"/>
      <family val="1"/>
    </font>
    <font>
      <sz val="6"/>
      <name val="Times New Roman"/>
      <family val="1"/>
    </font>
    <font>
      <sz val="6.5"/>
      <name val="Times New Roman"/>
      <family val="1"/>
      <charset val="204"/>
    </font>
    <font>
      <sz val="11"/>
      <color rgb="FFFF0000"/>
      <name val="Calibri"/>
      <family val="2"/>
      <charset val="204"/>
      <scheme val="minor"/>
    </font>
    <font>
      <sz val="11"/>
      <name val="Calibri"/>
      <family val="2"/>
      <charset val="204"/>
      <scheme val="minor"/>
    </font>
    <font>
      <i/>
      <sz val="10"/>
      <name val="Times New Roman"/>
      <family val="1"/>
      <charset val="204"/>
    </font>
    <font>
      <b/>
      <sz val="9.5"/>
      <name val="Times New Roman"/>
      <family val="1"/>
      <charset val="204"/>
    </font>
    <font>
      <sz val="14"/>
      <name val="Times New Roman"/>
      <family val="1"/>
      <charset val="204"/>
    </font>
    <font>
      <b/>
      <sz val="12"/>
      <name val="Times New Roman"/>
      <family val="1"/>
    </font>
    <font>
      <sz val="9"/>
      <name val="Times New Roman"/>
      <family val="1"/>
    </font>
    <font>
      <sz val="8"/>
      <name val="Arial"/>
      <family val="2"/>
      <charset val="204"/>
    </font>
    <font>
      <sz val="6.5"/>
      <name val="Times New Roman"/>
      <family val="1"/>
    </font>
    <font>
      <sz val="6.5"/>
      <name val="Arial"/>
      <family val="2"/>
      <charset val="204"/>
    </font>
    <font>
      <sz val="9.5"/>
      <color theme="1"/>
      <name val="Times New Roman"/>
      <family val="1"/>
      <charset val="204"/>
    </font>
    <font>
      <sz val="8"/>
      <color theme="1"/>
      <name val="Times New Roman"/>
      <family val="1"/>
      <charset val="204"/>
    </font>
    <font>
      <sz val="7"/>
      <name val="Times New Roman"/>
      <family val="1"/>
    </font>
    <font>
      <sz val="8.5"/>
      <name val="Times New Roman"/>
      <family val="1"/>
    </font>
    <font>
      <sz val="7"/>
      <name val="Times New Roman"/>
      <family val="1"/>
      <charset val="204"/>
    </font>
    <font>
      <sz val="10"/>
      <name val="Arial"/>
      <family val="2"/>
      <charset val="204"/>
    </font>
    <font>
      <sz val="11"/>
      <name val="Times New Roman"/>
      <family val="1"/>
    </font>
    <font>
      <b/>
      <sz val="9"/>
      <name val="Times New Roman"/>
      <family val="1"/>
    </font>
    <font>
      <sz val="10"/>
      <color rgb="FF00B0F0"/>
      <name val="Times New Roman"/>
      <family val="1"/>
      <charset val="204"/>
    </font>
    <font>
      <sz val="9"/>
      <color rgb="FF00B0F0"/>
      <name val="Times New Roman"/>
      <family val="1"/>
      <charset val="204"/>
    </font>
    <font>
      <sz val="9"/>
      <color theme="9" tint="-0.499984740745262"/>
      <name val="Times New Roman"/>
      <family val="1"/>
      <charset val="204"/>
    </font>
    <font>
      <b/>
      <sz val="9"/>
      <color theme="9" tint="-0.499984740745262"/>
      <name val="Times New Roman"/>
      <family val="1"/>
      <charset val="204"/>
    </font>
    <font>
      <sz val="10"/>
      <color theme="9" tint="-0.499984740745262"/>
      <name val="Times New Roman"/>
      <family val="1"/>
      <charset val="204"/>
    </font>
    <font>
      <sz val="7.5"/>
      <color theme="9" tint="-0.499984740745262"/>
      <name val="Times New Roman"/>
      <family val="1"/>
      <charset val="204"/>
    </font>
    <font>
      <sz val="8"/>
      <color theme="9" tint="-0.499984740745262"/>
      <name val="Times New Roman"/>
      <family val="1"/>
      <charset val="204"/>
    </font>
    <font>
      <b/>
      <sz val="10"/>
      <color theme="9" tint="-0.499984740745262"/>
      <name val="Times New Roman"/>
      <family val="1"/>
      <charset val="204"/>
    </font>
    <font>
      <b/>
      <sz val="8"/>
      <color theme="9" tint="-0.499984740745262"/>
      <name val="Times New Roman"/>
      <family val="1"/>
      <charset val="204"/>
    </font>
    <font>
      <sz val="9.5"/>
      <color theme="9" tint="-0.499984740745262"/>
      <name val="Times New Roman"/>
      <family val="1"/>
      <charset val="204"/>
    </font>
    <font>
      <sz val="8.5"/>
      <color theme="9" tint="-0.499984740745262"/>
      <name val="Times New Roman"/>
      <family val="1"/>
      <charset val="204"/>
    </font>
    <font>
      <i/>
      <sz val="10"/>
      <color theme="9" tint="-0.499984740745262"/>
      <name val="Times New Roman"/>
      <family val="1"/>
      <charset val="204"/>
    </font>
    <font>
      <b/>
      <sz val="8.5"/>
      <name val="Times New Roman"/>
      <family val="1"/>
    </font>
    <font>
      <sz val="7.5"/>
      <name val="Times New Roman"/>
      <family val="1"/>
    </font>
    <font>
      <sz val="9"/>
      <name val="Arial"/>
      <family val="2"/>
      <charset val="204"/>
    </font>
    <font>
      <b/>
      <sz val="11"/>
      <name val="Times New Roman"/>
      <family val="1"/>
    </font>
    <font>
      <sz val="12"/>
      <name val="Arial"/>
      <family val="2"/>
      <charset val="204"/>
    </font>
    <font>
      <sz val="12"/>
      <color rgb="FFFF0000"/>
      <name val="Arial"/>
      <family val="2"/>
      <charset val="204"/>
    </font>
  </fonts>
  <fills count="20">
    <fill>
      <patternFill patternType="none"/>
    </fill>
    <fill>
      <patternFill patternType="gray125"/>
    </fill>
    <fill>
      <patternFill patternType="solid">
        <fgColor theme="3" tint="0.59999389629810485"/>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rgb="FFD0FEEC"/>
        <bgColor indexed="64"/>
      </patternFill>
    </fill>
    <fill>
      <patternFill patternType="solid">
        <fgColor theme="7" tint="0.79998168889431442"/>
        <bgColor indexed="64"/>
      </patternFill>
    </fill>
    <fill>
      <patternFill patternType="solid">
        <fgColor indexed="43"/>
        <bgColor indexed="64"/>
      </patternFill>
    </fill>
    <fill>
      <patternFill patternType="solid">
        <fgColor indexed="42"/>
        <bgColor indexed="64"/>
      </patternFill>
    </fill>
    <fill>
      <patternFill patternType="solid">
        <fgColor indexed="3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CC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5">
    <xf numFmtId="0" fontId="0" fillId="0" borderId="0"/>
    <xf numFmtId="0" fontId="20" fillId="0" borderId="0"/>
    <xf numFmtId="0" fontId="20" fillId="0" borderId="0"/>
    <xf numFmtId="0" fontId="20" fillId="0" borderId="0"/>
    <xf numFmtId="43" fontId="62" fillId="0" borderId="0" applyFont="0" applyFill="0" applyBorder="0" applyAlignment="0" applyProtection="0"/>
  </cellStyleXfs>
  <cellXfs count="955">
    <xf numFmtId="0" fontId="0" fillId="0" borderId="0" xfId="0"/>
    <xf numFmtId="0" fontId="1" fillId="0" borderId="0" xfId="0" applyFont="1" applyAlignment="1">
      <alignment wrapText="1"/>
    </xf>
    <xf numFmtId="0" fontId="1" fillId="0" borderId="0" xfId="0" applyFont="1" applyAlignment="1">
      <alignment vertical="top" wrapText="1"/>
    </xf>
    <xf numFmtId="0" fontId="9" fillId="0" borderId="0" xfId="0" applyFont="1"/>
    <xf numFmtId="0" fontId="10" fillId="0" borderId="1" xfId="0" applyFont="1" applyBorder="1" applyAlignment="1">
      <alignment horizontal="left" vertical="top" wrapText="1"/>
    </xf>
    <xf numFmtId="0" fontId="10" fillId="0" borderId="1" xfId="0" applyFont="1" applyBorder="1" applyAlignment="1">
      <alignment horizontal="center" vertical="top" wrapText="1"/>
    </xf>
    <xf numFmtId="0" fontId="5" fillId="0" borderId="0" xfId="0" applyFont="1" applyAlignment="1">
      <alignment horizontal="left"/>
    </xf>
    <xf numFmtId="0" fontId="6" fillId="0" borderId="0" xfId="0" applyFont="1"/>
    <xf numFmtId="0" fontId="6" fillId="0" borderId="0" xfId="0" applyFont="1" applyAlignment="1">
      <alignment horizontal="center"/>
    </xf>
    <xf numFmtId="0" fontId="6" fillId="0" borderId="1" xfId="0" applyFont="1" applyBorder="1" applyAlignment="1">
      <alignment horizontal="center" vertical="center" textRotation="90"/>
    </xf>
    <xf numFmtId="0" fontId="6" fillId="0" borderId="1" xfId="0" applyFont="1" applyBorder="1" applyAlignment="1">
      <alignment horizontal="center" vertical="top"/>
    </xf>
    <xf numFmtId="165" fontId="6" fillId="0" borderId="1" xfId="0" applyNumberFormat="1" applyFont="1" applyBorder="1" applyAlignment="1">
      <alignment horizontal="center" vertical="top"/>
    </xf>
    <xf numFmtId="166" fontId="8" fillId="0" borderId="1" xfId="0" applyNumberFormat="1" applyFont="1" applyBorder="1" applyAlignment="1">
      <alignment horizontal="center" vertical="center" wrapText="1"/>
    </xf>
    <xf numFmtId="0" fontId="8" fillId="0" borderId="1" xfId="0" applyFont="1" applyBorder="1" applyAlignment="1">
      <alignment vertical="center" wrapText="1"/>
    </xf>
    <xf numFmtId="0" fontId="6" fillId="0" borderId="0" xfId="0" applyFont="1" applyAlignment="1">
      <alignment wrapText="1"/>
    </xf>
    <xf numFmtId="0" fontId="17" fillId="0" borderId="0" xfId="0" applyFont="1" applyBorder="1"/>
    <xf numFmtId="0" fontId="17" fillId="0" borderId="1" xfId="0" applyFont="1" applyBorder="1" applyAlignment="1">
      <alignment wrapText="1"/>
    </xf>
    <xf numFmtId="0" fontId="12" fillId="0" borderId="0" xfId="0" applyFont="1" applyAlignment="1">
      <alignment wrapText="1"/>
    </xf>
    <xf numFmtId="0" fontId="16" fillId="0" borderId="1" xfId="0" applyFont="1" applyFill="1" applyBorder="1" applyAlignment="1">
      <alignment vertical="center" wrapText="1"/>
    </xf>
    <xf numFmtId="0" fontId="6" fillId="0" borderId="0" xfId="0" applyFont="1" applyAlignment="1">
      <alignment vertical="top" wrapText="1"/>
    </xf>
    <xf numFmtId="0" fontId="17" fillId="0" borderId="1" xfId="0" applyFont="1" applyBorder="1"/>
    <xf numFmtId="0" fontId="6" fillId="0" borderId="0" xfId="0" applyFont="1" applyAlignment="1">
      <alignment horizontal="center" vertical="center" textRotation="90"/>
    </xf>
    <xf numFmtId="166" fontId="11" fillId="0" borderId="1" xfId="0" applyNumberFormat="1" applyFont="1" applyFill="1" applyBorder="1" applyAlignment="1">
      <alignment vertical="center" wrapText="1"/>
    </xf>
    <xf numFmtId="166" fontId="8" fillId="0" borderId="0" xfId="0" applyNumberFormat="1" applyFont="1" applyAlignment="1"/>
    <xf numFmtId="0" fontId="12" fillId="7" borderId="1" xfId="0" applyFont="1" applyFill="1" applyBorder="1" applyAlignment="1">
      <alignment horizontal="left" vertical="top" wrapText="1"/>
    </xf>
    <xf numFmtId="0" fontId="20" fillId="0" borderId="0" xfId="0" applyFont="1"/>
    <xf numFmtId="0" fontId="6" fillId="0" borderId="1" xfId="0" applyFont="1" applyBorder="1" applyAlignment="1">
      <alignment horizontal="center" vertical="top" wrapText="1"/>
    </xf>
    <xf numFmtId="0" fontId="12" fillId="0" borderId="1" xfId="0" applyFont="1" applyBorder="1" applyAlignment="1">
      <alignment horizontal="center" vertical="center" wrapText="1"/>
    </xf>
    <xf numFmtId="0" fontId="12" fillId="8" borderId="1" xfId="0" applyFont="1" applyFill="1" applyBorder="1" applyAlignment="1">
      <alignment horizontal="left" vertical="top" wrapText="1"/>
    </xf>
    <xf numFmtId="49" fontId="12" fillId="0" borderId="1" xfId="0" applyNumberFormat="1" applyFont="1" applyBorder="1" applyAlignment="1">
      <alignment horizontal="center" vertical="top" wrapText="1"/>
    </xf>
    <xf numFmtId="0" fontId="0" fillId="0" borderId="0" xfId="0" applyBorder="1"/>
    <xf numFmtId="166" fontId="22" fillId="0" borderId="1" xfId="0" applyNumberFormat="1" applyFont="1" applyFill="1" applyBorder="1" applyAlignment="1">
      <alignment vertical="center" wrapText="1"/>
    </xf>
    <xf numFmtId="166" fontId="12" fillId="0" borderId="1" xfId="0" applyNumberFormat="1" applyFont="1" applyBorder="1" applyAlignment="1">
      <alignment vertical="center" wrapText="1"/>
    </xf>
    <xf numFmtId="166" fontId="22" fillId="0" borderId="1" xfId="0" applyNumberFormat="1" applyFont="1" applyBorder="1" applyAlignment="1">
      <alignment vertical="center" wrapText="1"/>
    </xf>
    <xf numFmtId="0" fontId="12" fillId="0" borderId="1" xfId="0" applyFont="1" applyBorder="1" applyAlignment="1">
      <alignment vertical="top" wrapText="1"/>
    </xf>
    <xf numFmtId="0" fontId="21" fillId="0" borderId="1" xfId="0" applyFont="1" applyFill="1" applyBorder="1" applyAlignment="1">
      <alignment horizontal="center" vertical="top" wrapText="1"/>
    </xf>
    <xf numFmtId="0" fontId="6" fillId="0" borderId="0" xfId="0" applyFont="1" applyAlignment="1">
      <alignment horizontal="center"/>
    </xf>
    <xf numFmtId="0" fontId="1" fillId="0" borderId="0" xfId="0" applyFont="1" applyFill="1" applyAlignment="1">
      <alignment wrapText="1"/>
    </xf>
    <xf numFmtId="0" fontId="25" fillId="0" borderId="0" xfId="0" applyFont="1" applyFill="1" applyAlignment="1">
      <alignment wrapText="1"/>
    </xf>
    <xf numFmtId="0" fontId="6" fillId="0" borderId="1" xfId="0" applyFont="1" applyBorder="1" applyAlignment="1">
      <alignment horizontal="center" vertical="top"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textRotation="90" wrapText="1"/>
    </xf>
    <xf numFmtId="0" fontId="6" fillId="0" borderId="0" xfId="0" applyFont="1" applyAlignment="1">
      <alignment horizontal="center"/>
    </xf>
    <xf numFmtId="0" fontId="26" fillId="0" borderId="0" xfId="0" applyFont="1"/>
    <xf numFmtId="0" fontId="26" fillId="0" borderId="0" xfId="0" applyFont="1" applyAlignment="1">
      <alignment horizontal="center"/>
    </xf>
    <xf numFmtId="0" fontId="26" fillId="0" borderId="0" xfId="0" applyFont="1" applyAlignment="1">
      <alignment horizontal="center" vertical="center" textRotation="90"/>
    </xf>
    <xf numFmtId="166" fontId="27" fillId="0" borderId="0" xfId="0" applyNumberFormat="1" applyFont="1" applyAlignment="1"/>
    <xf numFmtId="0" fontId="26" fillId="0" borderId="0" xfId="0" applyFont="1" applyAlignment="1">
      <alignment wrapText="1"/>
    </xf>
    <xf numFmtId="0" fontId="26" fillId="0" borderId="0" xfId="0" applyFont="1" applyAlignment="1">
      <alignment horizontal="center" wrapText="1"/>
    </xf>
    <xf numFmtId="0" fontId="26" fillId="0" borderId="0" xfId="0" applyFont="1" applyAlignment="1">
      <alignment horizontal="center" vertical="center" textRotation="90" wrapText="1"/>
    </xf>
    <xf numFmtId="166" fontId="27" fillId="0" borderId="0" xfId="0" applyNumberFormat="1" applyFont="1" applyAlignment="1">
      <alignment wrapText="1"/>
    </xf>
    <xf numFmtId="0" fontId="31" fillId="0" borderId="0" xfId="0" applyFont="1"/>
    <xf numFmtId="0" fontId="32" fillId="0" borderId="0" xfId="0" applyFont="1"/>
    <xf numFmtId="0" fontId="24" fillId="8" borderId="1" xfId="0" applyFont="1" applyFill="1" applyBorder="1" applyAlignment="1">
      <alignment horizontal="left" vertical="top" wrapText="1"/>
    </xf>
    <xf numFmtId="0" fontId="26" fillId="0" borderId="0" xfId="0" applyFont="1" applyBorder="1"/>
    <xf numFmtId="0" fontId="32" fillId="0" borderId="0" xfId="0" applyFont="1" applyBorder="1" applyAlignment="1">
      <alignment horizontal="center"/>
    </xf>
    <xf numFmtId="0" fontId="26" fillId="0" borderId="0" xfId="0" applyFont="1" applyBorder="1" applyAlignment="1">
      <alignment horizontal="center"/>
    </xf>
    <xf numFmtId="0" fontId="26" fillId="0" borderId="0" xfId="0" applyFont="1" applyBorder="1" applyAlignment="1">
      <alignment horizontal="right"/>
    </xf>
    <xf numFmtId="0" fontId="33" fillId="0" borderId="0" xfId="0" applyFont="1" applyAlignment="1">
      <alignment wrapText="1"/>
    </xf>
    <xf numFmtId="0" fontId="37" fillId="0" borderId="1" xfId="0" applyFont="1" applyBorder="1" applyAlignment="1">
      <alignment horizontal="center" vertical="top" wrapText="1"/>
    </xf>
    <xf numFmtId="0" fontId="33" fillId="0" borderId="1" xfId="0" applyFont="1" applyBorder="1" applyAlignment="1">
      <alignment horizontal="center" vertical="top" wrapText="1"/>
    </xf>
    <xf numFmtId="0" fontId="33" fillId="0" borderId="1" xfId="0" applyFont="1" applyFill="1" applyBorder="1" applyAlignment="1">
      <alignment horizontal="center" vertical="top" wrapText="1"/>
    </xf>
    <xf numFmtId="0" fontId="35" fillId="0" borderId="1" xfId="0" applyFont="1" applyBorder="1" applyAlignment="1">
      <alignment horizontal="center" vertical="center" textRotation="90" wrapText="1"/>
    </xf>
    <xf numFmtId="0" fontId="33" fillId="0" borderId="1" xfId="0" applyFont="1" applyBorder="1" applyAlignment="1">
      <alignment vertical="center" wrapText="1"/>
    </xf>
    <xf numFmtId="0" fontId="28" fillId="0" borderId="0" xfId="0" applyFont="1" applyAlignment="1">
      <alignment horizontal="justify"/>
    </xf>
    <xf numFmtId="0" fontId="36" fillId="0" borderId="0" xfId="0" applyFont="1" applyAlignment="1">
      <alignment wrapText="1"/>
    </xf>
    <xf numFmtId="0" fontId="34" fillId="0" borderId="0" xfId="0" applyFont="1" applyAlignment="1">
      <alignment wrapText="1"/>
    </xf>
    <xf numFmtId="0" fontId="33" fillId="0" borderId="0" xfId="0" applyFont="1" applyBorder="1" applyAlignment="1">
      <alignment wrapText="1"/>
    </xf>
    <xf numFmtId="0" fontId="30" fillId="0" borderId="0" xfId="0" applyFont="1" applyBorder="1" applyAlignment="1">
      <alignment horizontal="center" vertical="center" wrapText="1"/>
    </xf>
    <xf numFmtId="0" fontId="38" fillId="0" borderId="0" xfId="0" applyFont="1" applyAlignment="1">
      <alignment horizontal="left"/>
    </xf>
    <xf numFmtId="0" fontId="34" fillId="0" borderId="0" xfId="0" applyFont="1" applyAlignment="1">
      <alignment horizontal="left"/>
    </xf>
    <xf numFmtId="164" fontId="33" fillId="0" borderId="0" xfId="0" applyNumberFormat="1" applyFont="1" applyAlignment="1">
      <alignment horizontal="right"/>
    </xf>
    <xf numFmtId="165" fontId="33" fillId="0" borderId="0" xfId="0" applyNumberFormat="1" applyFont="1" applyAlignment="1">
      <alignment horizontal="left"/>
    </xf>
    <xf numFmtId="164" fontId="33" fillId="0" borderId="0" xfId="0" applyNumberFormat="1" applyFont="1" applyAlignment="1">
      <alignment horizontal="right" wrapText="1"/>
    </xf>
    <xf numFmtId="165" fontId="33" fillId="0" borderId="0" xfId="0" applyNumberFormat="1" applyFont="1" applyAlignment="1">
      <alignment wrapText="1"/>
    </xf>
    <xf numFmtId="0" fontId="39" fillId="0" borderId="0" xfId="0" applyFont="1" applyAlignment="1">
      <alignment horizontal="justify"/>
    </xf>
    <xf numFmtId="0" fontId="40" fillId="0" borderId="1" xfId="0" applyFont="1" applyBorder="1" applyAlignment="1">
      <alignment vertical="center" wrapText="1"/>
    </xf>
    <xf numFmtId="0" fontId="24" fillId="0" borderId="0" xfId="0" applyFont="1" applyAlignment="1">
      <alignment wrapText="1"/>
    </xf>
    <xf numFmtId="0" fontId="6" fillId="0" borderId="1" xfId="0" applyFont="1" applyFill="1" applyBorder="1" applyAlignment="1">
      <alignment horizontal="center" vertical="center" textRotation="90"/>
    </xf>
    <xf numFmtId="0" fontId="43" fillId="0" borderId="1" xfId="0" applyFont="1" applyBorder="1" applyAlignment="1">
      <alignment horizontal="center" vertical="top" wrapText="1"/>
    </xf>
    <xf numFmtId="167" fontId="43" fillId="0" borderId="1" xfId="0" applyNumberFormat="1" applyFont="1" applyBorder="1" applyAlignment="1">
      <alignment vertical="top" wrapText="1"/>
    </xf>
    <xf numFmtId="0" fontId="41" fillId="0" borderId="1" xfId="0" applyFont="1" applyBorder="1" applyAlignment="1">
      <alignment horizontal="center" vertical="top" wrapText="1"/>
    </xf>
    <xf numFmtId="167" fontId="41" fillId="0" borderId="1" xfId="0" applyNumberFormat="1" applyFont="1" applyBorder="1" applyAlignment="1">
      <alignment vertical="top" wrapText="1"/>
    </xf>
    <xf numFmtId="0" fontId="45" fillId="0" borderId="1" xfId="0" applyFont="1" applyBorder="1" applyAlignment="1">
      <alignment horizontal="center" vertical="top" wrapText="1"/>
    </xf>
    <xf numFmtId="0" fontId="6" fillId="0" borderId="1" xfId="0" applyFont="1" applyBorder="1" applyAlignment="1">
      <alignment horizontal="center" vertical="top" wrapText="1"/>
    </xf>
    <xf numFmtId="166" fontId="8"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24" fillId="0" borderId="1" xfId="0" applyFont="1" applyBorder="1" applyAlignment="1">
      <alignment horizontal="center" vertical="top" wrapText="1"/>
    </xf>
    <xf numFmtId="0" fontId="12" fillId="0" borderId="5" xfId="0" applyFont="1" applyBorder="1" applyAlignment="1">
      <alignment horizontal="center" vertical="top" wrapText="1"/>
    </xf>
    <xf numFmtId="0" fontId="12" fillId="0" borderId="3" xfId="0" applyFont="1" applyBorder="1" applyAlignment="1">
      <alignment horizontal="center" vertical="top" wrapText="1"/>
    </xf>
    <xf numFmtId="0" fontId="5" fillId="0" borderId="1" xfId="0" applyFont="1" applyBorder="1" applyAlignment="1">
      <alignment horizontal="center" vertical="top" wrapText="1"/>
    </xf>
    <xf numFmtId="0" fontId="12" fillId="0" borderId="1" xfId="0" applyFont="1" applyFill="1" applyBorder="1" applyAlignment="1">
      <alignment horizontal="center" vertical="top" wrapText="1"/>
    </xf>
    <xf numFmtId="0" fontId="12" fillId="0" borderId="1" xfId="0" applyFont="1" applyBorder="1" applyAlignment="1">
      <alignment horizontal="left" vertical="top" wrapText="1"/>
    </xf>
    <xf numFmtId="0" fontId="12" fillId="8" borderId="1" xfId="0" applyFont="1" applyFill="1" applyBorder="1" applyAlignment="1">
      <alignment horizontal="center" vertical="top" wrapText="1"/>
    </xf>
    <xf numFmtId="0" fontId="41" fillId="0" borderId="1" xfId="0" applyFont="1" applyBorder="1" applyAlignment="1">
      <alignment horizontal="center" vertical="top" wrapText="1"/>
    </xf>
    <xf numFmtId="0" fontId="42" fillId="0" borderId="1" xfId="0" applyFont="1" applyBorder="1" applyAlignment="1">
      <alignment horizontal="center" vertical="center" textRotation="90" wrapText="1"/>
    </xf>
    <xf numFmtId="0" fontId="12" fillId="0" borderId="1" xfId="0" applyFont="1" applyBorder="1" applyAlignment="1">
      <alignment horizontal="center" vertical="top" wrapText="1"/>
    </xf>
    <xf numFmtId="0" fontId="13" fillId="0" borderId="1" xfId="0" applyFont="1" applyBorder="1" applyAlignment="1">
      <alignment horizontal="center" vertical="top" wrapText="1"/>
    </xf>
    <xf numFmtId="0" fontId="8" fillId="0" borderId="1" xfId="0" applyFont="1" applyBorder="1" applyAlignment="1">
      <alignment horizontal="center" vertical="top" wrapText="1"/>
    </xf>
    <xf numFmtId="0" fontId="48" fillId="0" borderId="0" xfId="0" applyFont="1"/>
    <xf numFmtId="0" fontId="48" fillId="0" borderId="0" xfId="0" applyFont="1" applyAlignment="1">
      <alignment horizontal="center"/>
    </xf>
    <xf numFmtId="0" fontId="10" fillId="0" borderId="3" xfId="0" applyFont="1" applyBorder="1" applyAlignment="1">
      <alignment horizontal="center" vertical="top" wrapText="1"/>
    </xf>
    <xf numFmtId="0" fontId="5" fillId="0" borderId="6" xfId="0" applyFont="1" applyBorder="1" applyAlignment="1">
      <alignment horizontal="center" vertical="top" wrapText="1"/>
    </xf>
    <xf numFmtId="0" fontId="12" fillId="0" borderId="5" xfId="0" applyFont="1" applyBorder="1" applyAlignment="1">
      <alignment vertical="top" wrapText="1"/>
    </xf>
    <xf numFmtId="0" fontId="49" fillId="0" borderId="1" xfId="0" applyFont="1" applyBorder="1" applyAlignment="1">
      <alignment horizontal="center" vertical="top" wrapText="1"/>
    </xf>
    <xf numFmtId="0" fontId="12" fillId="0" borderId="3" xfId="0" applyFont="1" applyBorder="1" applyAlignment="1">
      <alignment horizontal="center" vertical="top"/>
    </xf>
    <xf numFmtId="9" fontId="12" fillId="0" borderId="1" xfId="0" applyNumberFormat="1" applyFont="1" applyBorder="1" applyAlignment="1">
      <alignment horizontal="center" vertical="top" wrapText="1"/>
    </xf>
    <xf numFmtId="0" fontId="21" fillId="0" borderId="1" xfId="0" applyFont="1" applyBorder="1" applyAlignment="1">
      <alignment horizontal="left" vertical="top" wrapText="1"/>
    </xf>
    <xf numFmtId="0" fontId="21" fillId="0" borderId="1" xfId="0" applyFont="1" applyBorder="1" applyAlignment="1">
      <alignment horizontal="center" vertical="top" wrapText="1"/>
    </xf>
    <xf numFmtId="16" fontId="5" fillId="0" borderId="1" xfId="0" applyNumberFormat="1" applyFont="1" applyBorder="1" applyAlignment="1">
      <alignment horizontal="center" vertical="top" wrapText="1"/>
    </xf>
    <xf numFmtId="0" fontId="46" fillId="0" borderId="1" xfId="0" applyFont="1" applyBorder="1" applyAlignment="1">
      <alignment horizontal="center" vertical="top" wrapText="1"/>
    </xf>
    <xf numFmtId="49" fontId="12" fillId="0" borderId="5" xfId="0" applyNumberFormat="1" applyFont="1" applyBorder="1" applyAlignment="1">
      <alignment horizontal="center" vertical="top" wrapText="1"/>
    </xf>
    <xf numFmtId="0" fontId="12" fillId="0" borderId="1" xfId="1" applyFont="1" applyBorder="1" applyAlignment="1">
      <alignment horizontal="left" vertical="top" wrapText="1"/>
    </xf>
    <xf numFmtId="0" fontId="47" fillId="0" borderId="0" xfId="0" applyFont="1"/>
    <xf numFmtId="0" fontId="12" fillId="0" borderId="1" xfId="2" applyFont="1" applyBorder="1" applyAlignment="1">
      <alignment horizontal="left" vertical="top" wrapText="1"/>
    </xf>
    <xf numFmtId="0" fontId="12" fillId="8" borderId="1" xfId="3" applyFont="1" applyFill="1" applyBorder="1" applyAlignment="1">
      <alignment horizontal="left" vertical="top" wrapText="1"/>
    </xf>
    <xf numFmtId="0" fontId="47" fillId="0" borderId="0" xfId="0" applyFont="1" applyAlignment="1">
      <alignment horizontal="center"/>
    </xf>
    <xf numFmtId="0" fontId="47" fillId="0" borderId="0" xfId="0" applyFont="1" applyBorder="1"/>
    <xf numFmtId="0" fontId="47" fillId="0" borderId="0" xfId="0" applyFont="1" applyBorder="1" applyAlignment="1">
      <alignment horizontal="center"/>
    </xf>
    <xf numFmtId="0" fontId="47" fillId="0" borderId="0" xfId="0" applyFont="1" applyBorder="1" applyAlignment="1">
      <alignment horizontal="right"/>
    </xf>
    <xf numFmtId="0" fontId="12" fillId="0" borderId="1" xfId="0" applyFont="1" applyBorder="1" applyAlignment="1">
      <alignment horizontal="center" vertical="center" textRotation="90" wrapText="1"/>
    </xf>
    <xf numFmtId="165" fontId="12" fillId="0" borderId="1" xfId="0" applyNumberFormat="1" applyFont="1" applyBorder="1" applyAlignment="1">
      <alignment horizontal="center" vertical="top" wrapText="1"/>
    </xf>
    <xf numFmtId="0" fontId="22" fillId="0" borderId="1" xfId="0" applyFont="1" applyFill="1" applyBorder="1" applyAlignment="1">
      <alignment vertical="center" wrapText="1"/>
    </xf>
    <xf numFmtId="0" fontId="12" fillId="0" borderId="1" xfId="0" applyFont="1" applyBorder="1" applyAlignment="1">
      <alignment vertical="center" wrapText="1"/>
    </xf>
    <xf numFmtId="166" fontId="50" fillId="0" borderId="1" xfId="0" applyNumberFormat="1" applyFont="1" applyFill="1" applyBorder="1" applyAlignment="1">
      <alignment vertical="center" wrapText="1"/>
    </xf>
    <xf numFmtId="166" fontId="19" fillId="0" borderId="1" xfId="0" applyNumberFormat="1" applyFont="1" applyBorder="1" applyAlignment="1">
      <alignment vertical="center" wrapText="1"/>
    </xf>
    <xf numFmtId="166" fontId="50"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top" wrapText="1"/>
    </xf>
    <xf numFmtId="0" fontId="6" fillId="0" borderId="1" xfId="0" applyFont="1" applyBorder="1" applyAlignment="1">
      <alignment vertical="top" wrapText="1"/>
    </xf>
    <xf numFmtId="0" fontId="19" fillId="0" borderId="1" xfId="0" applyFont="1" applyBorder="1" applyAlignment="1">
      <alignment horizontal="center" vertical="top" wrapText="1"/>
    </xf>
    <xf numFmtId="0" fontId="1" fillId="0" borderId="1" xfId="0" applyFont="1" applyBorder="1" applyAlignment="1">
      <alignment horizontal="center" vertical="center" textRotation="90" wrapText="1"/>
    </xf>
    <xf numFmtId="0" fontId="41" fillId="0" borderId="1" xfId="0" applyFont="1" applyBorder="1" applyAlignment="1">
      <alignment horizontal="center" vertical="top" wrapText="1"/>
    </xf>
    <xf numFmtId="0" fontId="42" fillId="0" borderId="1" xfId="0" applyFont="1" applyBorder="1" applyAlignment="1">
      <alignment horizontal="center" vertical="center" textRotation="90" wrapText="1"/>
    </xf>
    <xf numFmtId="167" fontId="41" fillId="0" borderId="1" xfId="0" applyNumberFormat="1" applyFont="1" applyBorder="1" applyAlignment="1">
      <alignment vertical="top" wrapText="1"/>
    </xf>
    <xf numFmtId="0" fontId="12" fillId="0" borderId="1" xfId="0" applyFont="1" applyBorder="1" applyAlignment="1">
      <alignment horizontal="justify" vertical="top" wrapText="1"/>
    </xf>
    <xf numFmtId="0" fontId="14" fillId="0" borderId="1" xfId="0" applyFont="1" applyBorder="1" applyAlignment="1">
      <alignment horizontal="center" vertical="top" wrapText="1"/>
    </xf>
    <xf numFmtId="0" fontId="22" fillId="0" borderId="1" xfId="0" applyFont="1" applyBorder="1" applyAlignment="1">
      <alignment horizontal="center" vertical="top" wrapText="1"/>
    </xf>
    <xf numFmtId="0" fontId="6" fillId="0" borderId="1" xfId="0" applyFont="1" applyBorder="1" applyAlignment="1">
      <alignment horizontal="justify" vertical="top" wrapText="1"/>
    </xf>
    <xf numFmtId="0" fontId="20" fillId="0" borderId="0" xfId="0" applyFont="1" applyAlignment="1">
      <alignment wrapText="1"/>
    </xf>
    <xf numFmtId="0" fontId="20" fillId="0" borderId="0" xfId="0" applyFont="1" applyAlignment="1">
      <alignment vertical="center"/>
    </xf>
    <xf numFmtId="167" fontId="41" fillId="0" borderId="1" xfId="0" applyNumberFormat="1" applyFont="1" applyBorder="1" applyAlignment="1">
      <alignment vertical="top" wrapText="1"/>
    </xf>
    <xf numFmtId="0" fontId="41" fillId="0" borderId="1" xfId="0" applyFont="1" applyBorder="1" applyAlignment="1">
      <alignment horizontal="center" vertical="top" wrapText="1"/>
    </xf>
    <xf numFmtId="0" fontId="42" fillId="0" borderId="1" xfId="0" applyFont="1" applyBorder="1" applyAlignment="1">
      <alignment horizontal="center" vertical="center" textRotation="90" wrapText="1"/>
    </xf>
    <xf numFmtId="0" fontId="52" fillId="0" borderId="0" xfId="0" applyFont="1" applyBorder="1" applyAlignment="1">
      <alignment horizontal="left" vertical="top" wrapText="1"/>
    </xf>
    <xf numFmtId="0" fontId="1" fillId="0" borderId="1" xfId="0" applyFont="1" applyBorder="1" applyAlignment="1">
      <alignment horizontal="center" vertical="top" wrapText="1"/>
    </xf>
    <xf numFmtId="164" fontId="1" fillId="0" borderId="1" xfId="0" applyNumberFormat="1" applyFont="1" applyBorder="1" applyAlignment="1">
      <alignment horizontal="center" vertical="center" textRotation="90" wrapText="1"/>
    </xf>
    <xf numFmtId="0" fontId="1" fillId="0" borderId="1" xfId="0" applyFont="1" applyBorder="1" applyAlignment="1">
      <alignment horizontal="center" wrapText="1"/>
    </xf>
    <xf numFmtId="0" fontId="1" fillId="0" borderId="1" xfId="0" applyFont="1" applyFill="1" applyBorder="1" applyAlignment="1">
      <alignment horizontal="center" wrapText="1"/>
    </xf>
    <xf numFmtId="0" fontId="1" fillId="0" borderId="1" xfId="0" applyFont="1" applyBorder="1" applyAlignment="1">
      <alignment wrapText="1"/>
    </xf>
    <xf numFmtId="167" fontId="19" fillId="0" borderId="1" xfId="0" applyNumberFormat="1" applyFont="1" applyBorder="1" applyAlignment="1">
      <alignment vertical="top" wrapText="1"/>
    </xf>
    <xf numFmtId="0" fontId="50" fillId="0" borderId="1" xfId="0" applyFont="1" applyBorder="1" applyAlignment="1">
      <alignment horizontal="center" vertical="top" wrapText="1"/>
    </xf>
    <xf numFmtId="167" fontId="50" fillId="0" borderId="1" xfId="0" applyNumberFormat="1" applyFont="1" applyBorder="1" applyAlignment="1">
      <alignment vertical="top" wrapText="1"/>
    </xf>
    <xf numFmtId="0" fontId="54" fillId="0" borderId="0" xfId="0" applyFont="1"/>
    <xf numFmtId="0" fontId="42" fillId="0" borderId="0" xfId="0" applyFont="1" applyAlignment="1">
      <alignment wrapText="1"/>
    </xf>
    <xf numFmtId="0" fontId="42" fillId="0" borderId="1" xfId="0" applyFont="1" applyBorder="1" applyAlignment="1">
      <alignment wrapText="1"/>
    </xf>
    <xf numFmtId="0" fontId="42" fillId="0" borderId="1" xfId="0" applyFont="1" applyBorder="1" applyAlignment="1">
      <alignment vertical="top" wrapText="1"/>
    </xf>
    <xf numFmtId="0" fontId="1" fillId="0" borderId="1" xfId="0" applyFont="1" applyFill="1" applyBorder="1" applyAlignment="1">
      <alignment horizontal="center" vertical="top" wrapText="1"/>
    </xf>
    <xf numFmtId="0" fontId="42" fillId="0" borderId="1" xfId="0" applyFont="1" applyBorder="1" applyAlignment="1">
      <alignment horizontal="center" vertical="top" wrapText="1"/>
    </xf>
    <xf numFmtId="0" fontId="16" fillId="0" borderId="1" xfId="0" applyFont="1" applyBorder="1" applyAlignment="1">
      <alignment horizontal="center" vertical="top" wrapText="1"/>
    </xf>
    <xf numFmtId="0" fontId="19" fillId="0" borderId="1" xfId="0" applyFont="1" applyBorder="1" applyAlignment="1">
      <alignment horizontal="center" vertical="top" wrapText="1"/>
    </xf>
    <xf numFmtId="0" fontId="42" fillId="0" borderId="6" xfId="0" applyFont="1" applyBorder="1" applyAlignment="1">
      <alignment horizontal="center" vertical="top" wrapText="1"/>
    </xf>
    <xf numFmtId="0" fontId="42" fillId="0" borderId="5" xfId="0" applyFont="1" applyBorder="1" applyAlignment="1">
      <alignment horizontal="center" vertical="center" textRotation="90" wrapText="1"/>
    </xf>
    <xf numFmtId="0" fontId="41" fillId="0" borderId="1" xfId="0" applyFont="1" applyBorder="1" applyAlignment="1">
      <alignment horizontal="center" vertical="top" wrapText="1"/>
    </xf>
    <xf numFmtId="0" fontId="42" fillId="0" borderId="1" xfId="0" applyFont="1" applyBorder="1" applyAlignment="1">
      <alignment horizontal="center" vertical="center" textRotation="90" wrapText="1"/>
    </xf>
    <xf numFmtId="167" fontId="41" fillId="0" borderId="1" xfId="0" applyNumberFormat="1" applyFont="1" applyBorder="1" applyAlignment="1">
      <alignment vertical="top" wrapText="1"/>
    </xf>
    <xf numFmtId="0" fontId="1" fillId="0" borderId="1" xfId="0" applyFont="1" applyBorder="1" applyAlignment="1">
      <alignment horizontal="center" vertical="top" wrapText="1"/>
    </xf>
    <xf numFmtId="0" fontId="42" fillId="0" borderId="1" xfId="0" applyFont="1" applyBorder="1" applyAlignment="1">
      <alignment horizontal="center" vertical="top" wrapText="1"/>
    </xf>
    <xf numFmtId="167" fontId="43" fillId="8" borderId="1" xfId="0" applyNumberFormat="1" applyFont="1" applyFill="1" applyBorder="1" applyAlignment="1">
      <alignment vertical="top" wrapText="1"/>
    </xf>
    <xf numFmtId="0" fontId="41" fillId="8" borderId="1" xfId="0" applyFont="1" applyFill="1" applyBorder="1" applyAlignment="1">
      <alignment horizontal="center" vertical="top" wrapText="1"/>
    </xf>
    <xf numFmtId="0" fontId="1" fillId="8" borderId="1" xfId="0" applyFont="1" applyFill="1" applyBorder="1" applyAlignment="1">
      <alignment horizontal="center" vertical="top" wrapText="1"/>
    </xf>
    <xf numFmtId="167" fontId="41" fillId="8" borderId="1" xfId="0" applyNumberFormat="1" applyFont="1" applyFill="1" applyBorder="1" applyAlignment="1">
      <alignment vertical="top" wrapText="1"/>
    </xf>
    <xf numFmtId="0" fontId="42" fillId="8" borderId="6" xfId="0" applyFont="1" applyFill="1" applyBorder="1" applyAlignment="1">
      <alignment horizontal="center" vertical="center" textRotation="90" wrapText="1"/>
    </xf>
    <xf numFmtId="165" fontId="41" fillId="0" borderId="1" xfId="0" applyNumberFormat="1" applyFont="1" applyBorder="1" applyAlignment="1">
      <alignment horizontal="center" vertical="top" wrapText="1"/>
    </xf>
    <xf numFmtId="165" fontId="1" fillId="0" borderId="1" xfId="0" applyNumberFormat="1" applyFont="1" applyFill="1" applyBorder="1" applyAlignment="1">
      <alignment horizontal="center" vertical="top" wrapText="1"/>
    </xf>
    <xf numFmtId="167" fontId="42" fillId="0" borderId="1" xfId="0" applyNumberFormat="1" applyFont="1" applyBorder="1" applyAlignment="1">
      <alignment horizontal="center" vertical="top" wrapText="1"/>
    </xf>
    <xf numFmtId="167" fontId="53" fillId="0" borderId="1" xfId="0" applyNumberFormat="1" applyFont="1" applyBorder="1" applyAlignment="1">
      <alignment horizontal="center"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horizontal="center" vertical="top" wrapText="1"/>
    </xf>
    <xf numFmtId="1" fontId="1" fillId="0" borderId="1" xfId="0" applyNumberFormat="1" applyFont="1" applyBorder="1" applyAlignment="1">
      <alignment horizontal="center" vertical="top" wrapText="1"/>
    </xf>
    <xf numFmtId="167" fontId="53" fillId="0" borderId="1" xfId="0" applyNumberFormat="1" applyFont="1" applyBorder="1" applyAlignment="1">
      <alignment vertical="top" wrapText="1"/>
    </xf>
    <xf numFmtId="165" fontId="1" fillId="0" borderId="1" xfId="0" applyNumberFormat="1" applyFont="1" applyBorder="1" applyAlignment="1">
      <alignment vertical="top" wrapText="1"/>
    </xf>
    <xf numFmtId="0" fontId="53" fillId="8" borderId="1" xfId="0" applyFont="1" applyFill="1" applyBorder="1" applyAlignment="1">
      <alignment horizontal="center" vertical="top" wrapText="1"/>
    </xf>
    <xf numFmtId="167" fontId="50" fillId="8" borderId="1" xfId="0" applyNumberFormat="1" applyFont="1" applyFill="1" applyBorder="1" applyAlignment="1">
      <alignment vertical="top" wrapText="1"/>
    </xf>
    <xf numFmtId="167" fontId="41" fillId="8" borderId="1" xfId="0" applyNumberFormat="1" applyFont="1" applyFill="1" applyBorder="1" applyAlignment="1">
      <alignment horizontal="center" vertical="top" wrapText="1"/>
    </xf>
    <xf numFmtId="0" fontId="53" fillId="0" borderId="1" xfId="0" applyFont="1" applyFill="1" applyBorder="1" applyAlignment="1">
      <alignment horizontal="center" vertical="top" wrapText="1"/>
    </xf>
    <xf numFmtId="0" fontId="59" fillId="0" borderId="1" xfId="0" applyFont="1" applyBorder="1" applyAlignment="1">
      <alignment horizontal="center" vertical="top" wrapText="1"/>
    </xf>
    <xf numFmtId="167" fontId="19" fillId="8" borderId="1" xfId="0" applyNumberFormat="1" applyFont="1" applyFill="1" applyBorder="1" applyAlignment="1">
      <alignment vertical="top" wrapText="1"/>
    </xf>
    <xf numFmtId="167" fontId="16" fillId="8" borderId="1" xfId="0" applyNumberFormat="1" applyFont="1" applyFill="1" applyBorder="1" applyAlignment="1">
      <alignment vertical="top" wrapText="1"/>
    </xf>
    <xf numFmtId="164" fontId="16" fillId="8" borderId="1" xfId="0" applyNumberFormat="1" applyFont="1" applyFill="1" applyBorder="1" applyAlignment="1">
      <alignment horizontal="center" vertical="top" wrapText="1"/>
    </xf>
    <xf numFmtId="3" fontId="50" fillId="8" borderId="1" xfId="0" applyNumberFormat="1" applyFont="1" applyFill="1" applyBorder="1" applyAlignment="1">
      <alignment vertical="top" wrapText="1"/>
    </xf>
    <xf numFmtId="1" fontId="50" fillId="8" borderId="1" xfId="0" applyNumberFormat="1" applyFont="1" applyFill="1" applyBorder="1" applyAlignment="1">
      <alignment horizontal="right" vertical="top" wrapText="1"/>
    </xf>
    <xf numFmtId="0" fontId="50" fillId="8" borderId="1" xfId="0" applyNumberFormat="1" applyFont="1" applyFill="1" applyBorder="1" applyAlignment="1">
      <alignment vertical="top" wrapText="1"/>
    </xf>
    <xf numFmtId="0" fontId="50" fillId="8" borderId="1" xfId="0" applyFont="1" applyFill="1" applyBorder="1" applyAlignment="1">
      <alignment wrapText="1"/>
    </xf>
    <xf numFmtId="0" fontId="8" fillId="0" borderId="1" xfId="0" applyFont="1" applyBorder="1" applyAlignment="1">
      <alignment wrapText="1"/>
    </xf>
    <xf numFmtId="0" fontId="12" fillId="0" borderId="1" xfId="0" applyFont="1" applyBorder="1" applyAlignment="1">
      <alignment horizontal="center" vertical="center" textRotation="90" wrapText="1"/>
    </xf>
    <xf numFmtId="0" fontId="6" fillId="0" borderId="1" xfId="0" applyFont="1" applyFill="1" applyBorder="1" applyAlignment="1">
      <alignment horizontal="center" vertical="top" wrapText="1"/>
    </xf>
    <xf numFmtId="165" fontId="6" fillId="0" borderId="1" xfId="0"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165" fontId="6" fillId="0" borderId="5" xfId="0" applyNumberFormat="1" applyFont="1" applyBorder="1" applyAlignment="1">
      <alignment vertical="top" wrapText="1"/>
    </xf>
    <xf numFmtId="0" fontId="8" fillId="0" borderId="1" xfId="0" applyFont="1" applyBorder="1" applyAlignment="1">
      <alignment horizontal="center" vertical="center" wrapText="1"/>
    </xf>
    <xf numFmtId="0" fontId="46" fillId="0" borderId="5" xfId="0" applyFont="1" applyBorder="1" applyAlignment="1">
      <alignment horizontal="center" vertical="center" textRotation="90" wrapText="1"/>
    </xf>
    <xf numFmtId="0" fontId="8" fillId="0" borderId="5" xfId="0" applyFont="1" applyBorder="1" applyAlignment="1">
      <alignment vertical="center" wrapText="1"/>
    </xf>
    <xf numFmtId="0" fontId="11" fillId="0" borderId="1" xfId="0" applyFont="1" applyBorder="1" applyAlignment="1">
      <alignment horizontal="center" vertical="center" wrapText="1"/>
    </xf>
    <xf numFmtId="0" fontId="16" fillId="8" borderId="1" xfId="0" applyFont="1" applyFill="1" applyBorder="1" applyAlignment="1">
      <alignment vertical="center" wrapText="1"/>
    </xf>
    <xf numFmtId="0" fontId="17" fillId="0" borderId="0" xfId="0" applyFont="1" applyAlignment="1"/>
    <xf numFmtId="0" fontId="17" fillId="0" borderId="0" xfId="0" applyFont="1" applyAlignment="1">
      <alignment horizontal="right"/>
    </xf>
    <xf numFmtId="0" fontId="64" fillId="0" borderId="1" xfId="0" applyFont="1" applyFill="1" applyBorder="1" applyAlignment="1">
      <alignment horizontal="left" vertical="top" wrapText="1"/>
    </xf>
    <xf numFmtId="166" fontId="25" fillId="0" borderId="1" xfId="0" applyNumberFormat="1" applyFont="1" applyFill="1" applyBorder="1" applyAlignment="1">
      <alignment horizontal="right" wrapText="1"/>
    </xf>
    <xf numFmtId="166" fontId="25" fillId="15" borderId="1" xfId="0" applyNumberFormat="1" applyFont="1" applyFill="1" applyBorder="1" applyAlignment="1">
      <alignment horizontal="right" wrapText="1"/>
    </xf>
    <xf numFmtId="0" fontId="53" fillId="0" borderId="1" xfId="0" applyFont="1" applyFill="1" applyBorder="1" applyAlignment="1">
      <alignment horizontal="left" vertical="top" wrapText="1"/>
    </xf>
    <xf numFmtId="166" fontId="1" fillId="0" borderId="1" xfId="0" applyNumberFormat="1" applyFont="1" applyFill="1" applyBorder="1" applyAlignment="1">
      <alignment horizontal="right" wrapText="1"/>
    </xf>
    <xf numFmtId="166" fontId="6" fillId="15" borderId="1" xfId="0" applyNumberFormat="1" applyFont="1" applyFill="1" applyBorder="1" applyAlignment="1">
      <alignment horizontal="right" wrapText="1"/>
    </xf>
    <xf numFmtId="166" fontId="6" fillId="0" borderId="1" xfId="0" applyNumberFormat="1" applyFont="1" applyFill="1" applyBorder="1" applyAlignment="1">
      <alignment horizontal="right" wrapText="1"/>
    </xf>
    <xf numFmtId="166" fontId="6" fillId="19" borderId="1" xfId="0" applyNumberFormat="1" applyFont="1" applyFill="1" applyBorder="1" applyAlignment="1">
      <alignment horizontal="right" wrapText="1"/>
    </xf>
    <xf numFmtId="166" fontId="25" fillId="19" borderId="1" xfId="0" applyNumberFormat="1" applyFont="1" applyFill="1" applyBorder="1" applyAlignment="1">
      <alignment horizontal="right" wrapText="1"/>
    </xf>
    <xf numFmtId="166" fontId="1" fillId="19" borderId="1" xfId="0" applyNumberFormat="1" applyFont="1" applyFill="1" applyBorder="1" applyAlignment="1">
      <alignment horizontal="right" wrapText="1"/>
    </xf>
    <xf numFmtId="0" fontId="66" fillId="0" borderId="0" xfId="0" applyFont="1" applyAlignment="1">
      <alignment wrapText="1"/>
    </xf>
    <xf numFmtId="0" fontId="65" fillId="0" borderId="0" xfId="0" applyFont="1" applyAlignment="1">
      <alignment wrapText="1"/>
    </xf>
    <xf numFmtId="0" fontId="6" fillId="0" borderId="1" xfId="0" applyFont="1" applyBorder="1" applyAlignment="1">
      <alignment horizontal="center" vertical="top" wrapText="1"/>
    </xf>
    <xf numFmtId="0" fontId="6" fillId="0" borderId="1" xfId="0" applyFont="1" applyBorder="1" applyAlignment="1">
      <alignment horizontal="center" vertical="center" textRotation="90" wrapText="1"/>
    </xf>
    <xf numFmtId="165" fontId="6" fillId="0" borderId="1" xfId="0" applyNumberFormat="1" applyFont="1" applyBorder="1" applyAlignment="1">
      <alignment horizontal="center" vertical="top" wrapText="1"/>
    </xf>
    <xf numFmtId="0" fontId="6" fillId="0" borderId="1" xfId="0" applyFont="1" applyBorder="1" applyAlignment="1">
      <alignment horizontal="left" vertical="top" wrapText="1"/>
    </xf>
    <xf numFmtId="0" fontId="65" fillId="0" borderId="0" xfId="0" applyFont="1" applyAlignment="1">
      <alignment vertical="top" wrapText="1"/>
    </xf>
    <xf numFmtId="0" fontId="6" fillId="0" borderId="1" xfId="0" applyFont="1" applyBorder="1" applyAlignment="1">
      <alignment horizontal="center" vertical="top" wrapText="1"/>
    </xf>
    <xf numFmtId="0" fontId="6" fillId="0" borderId="1" xfId="0" applyFont="1" applyBorder="1" applyAlignment="1">
      <alignment horizontal="left" vertical="top" wrapText="1"/>
    </xf>
    <xf numFmtId="0" fontId="12" fillId="0" borderId="1" xfId="0" applyFont="1" applyBorder="1" applyAlignment="1">
      <alignment horizontal="center" vertical="center" textRotation="90" wrapText="1"/>
    </xf>
    <xf numFmtId="0" fontId="12" fillId="0" borderId="6" xfId="0" applyFont="1" applyBorder="1" applyAlignment="1">
      <alignment horizontal="center" vertical="center" textRotation="90" wrapText="1"/>
    </xf>
    <xf numFmtId="0" fontId="61" fillId="0" borderId="5"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6" fillId="12" borderId="1" xfId="0" applyFont="1" applyFill="1" applyBorder="1" applyAlignment="1">
      <alignment horizontal="center" vertical="center" textRotation="90"/>
    </xf>
    <xf numFmtId="0" fontId="6" fillId="8" borderId="1" xfId="0" applyFont="1" applyFill="1" applyBorder="1" applyAlignment="1">
      <alignment horizontal="center" vertical="center" textRotation="90"/>
    </xf>
    <xf numFmtId="0" fontId="6" fillId="8" borderId="1" xfId="0" applyFont="1" applyFill="1" applyBorder="1" applyAlignment="1">
      <alignment horizontal="left" vertical="top" wrapText="1"/>
    </xf>
    <xf numFmtId="165" fontId="6" fillId="8" borderId="1" xfId="0" applyNumberFormat="1" applyFont="1" applyFill="1" applyBorder="1" applyAlignment="1">
      <alignment horizontal="center" vertical="top"/>
    </xf>
    <xf numFmtId="0" fontId="6" fillId="8" borderId="1" xfId="0" applyFont="1" applyFill="1" applyBorder="1" applyAlignment="1">
      <alignment horizontal="center" vertical="top" wrapText="1"/>
    </xf>
    <xf numFmtId="165" fontId="6" fillId="8" borderId="1" xfId="0" applyNumberFormat="1" applyFont="1" applyFill="1" applyBorder="1" applyAlignment="1">
      <alignment horizontal="center" vertical="top" wrapText="1"/>
    </xf>
    <xf numFmtId="0" fontId="6" fillId="8" borderId="1" xfId="0" applyFont="1" applyFill="1" applyBorder="1" applyAlignment="1">
      <alignment vertical="top" wrapText="1"/>
    </xf>
    <xf numFmtId="0" fontId="12" fillId="8" borderId="1" xfId="0" applyFont="1" applyFill="1" applyBorder="1" applyAlignment="1">
      <alignment horizontal="center" vertical="center" textRotation="90" wrapText="1"/>
    </xf>
    <xf numFmtId="0" fontId="6" fillId="8" borderId="1" xfId="0" applyFont="1" applyFill="1" applyBorder="1" applyAlignment="1">
      <alignment horizontal="center" vertical="center" textRotation="90" wrapText="1"/>
    </xf>
    <xf numFmtId="0" fontId="68" fillId="0" borderId="1" xfId="0" applyFont="1" applyFill="1" applyBorder="1" applyAlignment="1">
      <alignment vertical="center" wrapText="1"/>
    </xf>
    <xf numFmtId="0" fontId="69" fillId="0" borderId="0" xfId="0" applyFont="1" applyAlignment="1">
      <alignment wrapText="1"/>
    </xf>
    <xf numFmtId="0" fontId="70" fillId="0" borderId="1" xfId="0" applyFont="1" applyBorder="1" applyAlignment="1">
      <alignment vertical="center" wrapText="1"/>
    </xf>
    <xf numFmtId="0" fontId="67" fillId="0" borderId="1" xfId="0" applyFont="1" applyBorder="1" applyAlignment="1">
      <alignment vertical="center" wrapText="1"/>
    </xf>
    <xf numFmtId="0" fontId="72" fillId="0" borderId="1" xfId="0" applyFont="1" applyFill="1" applyBorder="1" applyAlignment="1">
      <alignment vertical="center" wrapText="1"/>
    </xf>
    <xf numFmtId="0" fontId="71" fillId="0" borderId="1" xfId="0" applyFont="1" applyBorder="1" applyAlignment="1">
      <alignment vertical="center" wrapText="1"/>
    </xf>
    <xf numFmtId="0" fontId="71" fillId="0" borderId="3" xfId="0" applyFont="1" applyBorder="1" applyAlignment="1">
      <alignment horizontal="center" vertical="center" wrapText="1"/>
    </xf>
    <xf numFmtId="0" fontId="71" fillId="0" borderId="1" xfId="0" applyFont="1" applyBorder="1" applyAlignment="1">
      <alignment horizontal="center" vertical="center" wrapText="1"/>
    </xf>
    <xf numFmtId="0" fontId="73" fillId="0" borderId="1" xfId="0" applyFont="1" applyBorder="1" applyAlignment="1">
      <alignment vertical="center" wrapText="1"/>
    </xf>
    <xf numFmtId="0" fontId="6" fillId="0" borderId="1" xfId="0" applyFont="1" applyFill="1" applyBorder="1" applyAlignment="1">
      <alignment horizontal="center" vertical="center" textRotation="90" wrapText="1"/>
    </xf>
    <xf numFmtId="166" fontId="19" fillId="0" borderId="1" xfId="0" applyNumberFormat="1" applyFont="1" applyFill="1" applyBorder="1" applyAlignment="1">
      <alignment vertical="center" wrapText="1"/>
    </xf>
    <xf numFmtId="0" fontId="12" fillId="0" borderId="1" xfId="0" applyFont="1" applyFill="1" applyBorder="1" applyAlignment="1">
      <alignment horizontal="center" vertical="center" textRotation="90" wrapText="1"/>
    </xf>
    <xf numFmtId="0" fontId="73" fillId="0" borderId="1" xfId="0" applyFont="1" applyFill="1" applyBorder="1" applyAlignment="1">
      <alignment vertical="center" wrapText="1"/>
    </xf>
    <xf numFmtId="0" fontId="69" fillId="0" borderId="0" xfId="0" applyFont="1"/>
    <xf numFmtId="0" fontId="19" fillId="0" borderId="1" xfId="0" applyFont="1" applyBorder="1" applyAlignment="1">
      <alignment horizontal="center" vertical="center" textRotation="90" wrapText="1"/>
    </xf>
    <xf numFmtId="0" fontId="40" fillId="0" borderId="1" xfId="0" applyFont="1" applyBorder="1" applyAlignment="1">
      <alignment horizontal="center" vertical="center" textRotation="90" wrapText="1"/>
    </xf>
    <xf numFmtId="166" fontId="69" fillId="0" borderId="1" xfId="0" applyNumberFormat="1" applyFont="1" applyBorder="1" applyAlignment="1">
      <alignment wrapText="1"/>
    </xf>
    <xf numFmtId="0" fontId="71" fillId="0" borderId="5" xfId="0" applyFont="1" applyBorder="1" applyAlignment="1">
      <alignment vertical="center" wrapText="1"/>
    </xf>
    <xf numFmtId="0" fontId="73" fillId="0" borderId="3" xfId="0" applyFont="1" applyBorder="1" applyAlignment="1">
      <alignment horizontal="center" vertical="center" wrapText="1"/>
    </xf>
    <xf numFmtId="0" fontId="6" fillId="12" borderId="5" xfId="0" applyFont="1" applyFill="1" applyBorder="1" applyAlignment="1">
      <alignment horizontal="center" vertical="center" textRotation="90" wrapText="1"/>
    </xf>
    <xf numFmtId="0" fontId="6" fillId="0" borderId="5" xfId="0" applyFont="1" applyBorder="1" applyAlignment="1">
      <alignment vertical="top" wrapText="1"/>
    </xf>
    <xf numFmtId="164" fontId="72" fillId="8" borderId="1" xfId="0" applyNumberFormat="1" applyFont="1" applyFill="1" applyBorder="1" applyAlignment="1">
      <alignment vertical="center" wrapText="1"/>
    </xf>
    <xf numFmtId="164" fontId="69" fillId="0" borderId="1" xfId="0" applyNumberFormat="1" applyFont="1" applyFill="1" applyBorder="1" applyAlignment="1">
      <alignment vertical="center" wrapText="1"/>
    </xf>
    <xf numFmtId="164" fontId="72" fillId="0" borderId="1" xfId="0" applyNumberFormat="1" applyFont="1" applyFill="1" applyBorder="1" applyAlignment="1">
      <alignment vertical="center" wrapText="1"/>
    </xf>
    <xf numFmtId="0" fontId="71" fillId="0" borderId="1" xfId="0" applyFont="1" applyFill="1" applyBorder="1" applyAlignment="1">
      <alignment vertical="center" wrapText="1"/>
    </xf>
    <xf numFmtId="0" fontId="72" fillId="0" borderId="1" xfId="0" applyFont="1" applyBorder="1" applyAlignment="1">
      <alignment vertical="center" wrapText="1"/>
    </xf>
    <xf numFmtId="0" fontId="6" fillId="0" borderId="0" xfId="0" applyFont="1" applyFill="1"/>
    <xf numFmtId="0" fontId="8" fillId="0" borderId="1" xfId="0" applyFont="1" applyFill="1" applyBorder="1" applyAlignment="1">
      <alignment vertical="center" wrapText="1"/>
    </xf>
    <xf numFmtId="0" fontId="69" fillId="0" borderId="0" xfId="0" applyFont="1" applyFill="1"/>
    <xf numFmtId="0" fontId="6" fillId="0" borderId="5" xfId="0" applyFont="1" applyBorder="1" applyAlignment="1">
      <alignment vertical="center" textRotation="90" wrapText="1"/>
    </xf>
    <xf numFmtId="166" fontId="1" fillId="15" borderId="1" xfId="0" applyNumberFormat="1" applyFont="1" applyFill="1" applyBorder="1" applyAlignment="1">
      <alignment horizontal="right" wrapText="1"/>
    </xf>
    <xf numFmtId="0" fontId="22" fillId="17" borderId="1" xfId="0" applyFont="1" applyFill="1" applyBorder="1" applyAlignment="1">
      <alignment horizontal="left" vertical="top" wrapText="1"/>
    </xf>
    <xf numFmtId="166" fontId="16" fillId="17" borderId="1" xfId="0" applyNumberFormat="1" applyFont="1" applyFill="1" applyBorder="1" applyAlignment="1">
      <alignment horizontal="right" wrapText="1"/>
    </xf>
    <xf numFmtId="166" fontId="16" fillId="15" borderId="1" xfId="0" applyNumberFormat="1" applyFont="1" applyFill="1" applyBorder="1" applyAlignment="1">
      <alignment horizontal="right" wrapText="1"/>
    </xf>
    <xf numFmtId="0" fontId="12" fillId="17" borderId="1" xfId="0" applyFont="1" applyFill="1" applyBorder="1" applyAlignment="1">
      <alignment horizontal="left" vertical="top" wrapText="1"/>
    </xf>
    <xf numFmtId="166" fontId="6" fillId="17" borderId="1" xfId="0" applyNumberFormat="1" applyFont="1" applyFill="1" applyBorder="1" applyAlignment="1">
      <alignment horizontal="right" wrapText="1"/>
    </xf>
    <xf numFmtId="0" fontId="64" fillId="10" borderId="1" xfId="0" applyFont="1" applyFill="1" applyBorder="1" applyAlignment="1">
      <alignment horizontal="left" vertical="top" wrapText="1"/>
    </xf>
    <xf numFmtId="166" fontId="25" fillId="10" borderId="1" xfId="0" applyNumberFormat="1" applyFont="1" applyFill="1" applyBorder="1" applyAlignment="1">
      <alignment horizontal="right" wrapText="1"/>
    </xf>
    <xf numFmtId="0" fontId="53" fillId="10" borderId="1" xfId="0" applyFont="1" applyFill="1" applyBorder="1" applyAlignment="1">
      <alignment horizontal="left" vertical="top" wrapText="1"/>
    </xf>
    <xf numFmtId="166" fontId="6" fillId="10" borderId="1" xfId="0" applyNumberFormat="1" applyFont="1" applyFill="1" applyBorder="1" applyAlignment="1">
      <alignment horizontal="right" wrapText="1"/>
    </xf>
    <xf numFmtId="0" fontId="64" fillId="0" borderId="1" xfId="0" applyFont="1" applyFill="1" applyBorder="1" applyAlignment="1">
      <alignment horizontal="center" vertical="top" wrapText="1"/>
    </xf>
    <xf numFmtId="0" fontId="64" fillId="0" borderId="1" xfId="0" applyFont="1" applyBorder="1" applyAlignment="1">
      <alignment horizontal="center" vertical="top" wrapText="1"/>
    </xf>
    <xf numFmtId="0" fontId="77" fillId="0" borderId="1" xfId="0" applyFont="1" applyBorder="1" applyAlignment="1">
      <alignment horizontal="center" vertical="top" wrapText="1"/>
    </xf>
    <xf numFmtId="0" fontId="78" fillId="0" borderId="1" xfId="0" applyFont="1" applyBorder="1" applyAlignment="1">
      <alignment horizontal="center" wrapText="1"/>
    </xf>
    <xf numFmtId="0" fontId="17" fillId="0" borderId="1" xfId="0" applyFont="1" applyBorder="1" applyAlignment="1">
      <alignment horizontal="center" wrapText="1"/>
    </xf>
    <xf numFmtId="0" fontId="6" fillId="0" borderId="1" xfId="0" applyFont="1" applyBorder="1" applyAlignment="1">
      <alignment horizontal="center" vertical="top" wrapText="1"/>
    </xf>
    <xf numFmtId="0" fontId="12" fillId="0" borderId="5" xfId="0" applyFont="1" applyBorder="1" applyAlignment="1">
      <alignment horizontal="center" vertical="top" wrapText="1"/>
    </xf>
    <xf numFmtId="0" fontId="12" fillId="0" borderId="3" xfId="0" applyFont="1" applyBorder="1" applyAlignment="1">
      <alignment horizontal="center" vertical="top" wrapText="1"/>
    </xf>
    <xf numFmtId="0" fontId="12" fillId="0" borderId="1" xfId="0" applyFont="1" applyBorder="1" applyAlignment="1">
      <alignment horizontal="center" vertical="top" wrapText="1"/>
    </xf>
    <xf numFmtId="0" fontId="5" fillId="0" borderId="1" xfId="0" applyFont="1" applyBorder="1" applyAlignment="1">
      <alignment horizontal="center" vertical="top" wrapText="1"/>
    </xf>
    <xf numFmtId="0" fontId="12" fillId="0" borderId="1" xfId="0" applyFont="1" applyBorder="1" applyAlignment="1">
      <alignment horizontal="left" vertical="top" wrapText="1"/>
    </xf>
    <xf numFmtId="0" fontId="12" fillId="8" borderId="1" xfId="0" applyFont="1" applyFill="1" applyBorder="1" applyAlignment="1">
      <alignment horizontal="center" vertical="top" wrapText="1"/>
    </xf>
    <xf numFmtId="0" fontId="17" fillId="0" borderId="0" xfId="0" applyFont="1" applyAlignment="1">
      <alignment horizontal="right"/>
    </xf>
    <xf numFmtId="0" fontId="64" fillId="18" borderId="1" xfId="0" applyFont="1" applyFill="1" applyBorder="1" applyAlignment="1">
      <alignment horizontal="left" vertical="top" wrapText="1"/>
    </xf>
    <xf numFmtId="166" fontId="25" fillId="18" borderId="1" xfId="0" applyNumberFormat="1" applyFont="1" applyFill="1" applyBorder="1" applyAlignment="1">
      <alignment horizontal="right" wrapText="1"/>
    </xf>
    <xf numFmtId="0" fontId="53" fillId="18" borderId="1" xfId="0" applyFont="1" applyFill="1" applyBorder="1" applyAlignment="1">
      <alignment horizontal="left" vertical="top" wrapText="1"/>
    </xf>
    <xf numFmtId="166" fontId="6" fillId="18" borderId="1" xfId="0" applyNumberFormat="1" applyFont="1" applyFill="1" applyBorder="1" applyAlignment="1">
      <alignment horizontal="right" wrapText="1"/>
    </xf>
    <xf numFmtId="0" fontId="64" fillId="16" borderId="1" xfId="0" applyFont="1" applyFill="1" applyBorder="1" applyAlignment="1">
      <alignment horizontal="left" vertical="top" wrapText="1"/>
    </xf>
    <xf numFmtId="166" fontId="25" fillId="16" borderId="1" xfId="0" applyNumberFormat="1" applyFont="1" applyFill="1" applyBorder="1" applyAlignment="1">
      <alignment horizontal="right" wrapText="1"/>
    </xf>
    <xf numFmtId="165" fontId="25" fillId="16" borderId="1" xfId="0" applyNumberFormat="1" applyFont="1" applyFill="1" applyBorder="1" applyAlignment="1">
      <alignment vertical="top" wrapText="1"/>
    </xf>
    <xf numFmtId="0" fontId="53" fillId="16" borderId="1" xfId="0" applyFont="1" applyFill="1" applyBorder="1" applyAlignment="1">
      <alignment horizontal="left" vertical="top" wrapText="1"/>
    </xf>
    <xf numFmtId="166" fontId="1" fillId="16" borderId="1" xfId="0" applyNumberFormat="1" applyFont="1" applyFill="1" applyBorder="1" applyAlignment="1">
      <alignment horizontal="right" wrapText="1"/>
    </xf>
    <xf numFmtId="165" fontId="1" fillId="16" borderId="1" xfId="0" applyNumberFormat="1" applyFont="1" applyFill="1" applyBorder="1" applyAlignment="1">
      <alignment vertical="top" wrapText="1"/>
    </xf>
    <xf numFmtId="0" fontId="6" fillId="0" borderId="1" xfId="0" applyFont="1" applyBorder="1" applyAlignment="1">
      <alignment horizontal="center" vertical="top" wrapText="1"/>
    </xf>
    <xf numFmtId="0" fontId="81" fillId="0" borderId="0" xfId="0" applyFont="1"/>
    <xf numFmtId="1" fontId="81" fillId="0" borderId="0" xfId="0" applyNumberFormat="1" applyFont="1"/>
    <xf numFmtId="0" fontId="82" fillId="0" borderId="0" xfId="0" applyFont="1"/>
    <xf numFmtId="1" fontId="82" fillId="0" borderId="0" xfId="0" applyNumberFormat="1" applyFont="1"/>
    <xf numFmtId="0" fontId="17" fillId="0" borderId="1" xfId="0" applyFont="1" applyBorder="1" applyAlignment="1">
      <alignment horizontal="center" vertical="top" wrapText="1"/>
    </xf>
    <xf numFmtId="0" fontId="17" fillId="14" borderId="1" xfId="0" applyFont="1" applyFill="1" applyBorder="1" applyAlignment="1">
      <alignment horizontal="center" wrapText="1"/>
    </xf>
    <xf numFmtId="1" fontId="17" fillId="14" borderId="1" xfId="0" applyNumberFormat="1" applyFont="1" applyFill="1" applyBorder="1" applyAlignment="1">
      <alignment horizontal="center" wrapText="1"/>
    </xf>
    <xf numFmtId="0" fontId="17" fillId="0" borderId="1" xfId="0" applyFont="1" applyBorder="1" applyAlignment="1">
      <alignment vertical="top" wrapText="1"/>
    </xf>
    <xf numFmtId="165" fontId="17" fillId="0" borderId="1" xfId="0" applyNumberFormat="1" applyFont="1" applyBorder="1" applyAlignment="1">
      <alignment horizontal="center" wrapText="1"/>
    </xf>
    <xf numFmtId="0" fontId="17" fillId="0" borderId="1" xfId="0" applyFont="1" applyBorder="1" applyAlignment="1">
      <alignment horizontal="left" vertical="top" wrapText="1"/>
    </xf>
    <xf numFmtId="165" fontId="14" fillId="0" borderId="1" xfId="0" applyNumberFormat="1" applyFont="1" applyBorder="1" applyAlignment="1">
      <alignment horizontal="center" wrapText="1"/>
    </xf>
    <xf numFmtId="0" fontId="6" fillId="0" borderId="1" xfId="0" applyFont="1" applyBorder="1" applyAlignment="1">
      <alignment horizontal="center" vertical="top" wrapText="1"/>
    </xf>
    <xf numFmtId="0" fontId="6" fillId="0" borderId="1" xfId="0" applyFont="1" applyBorder="1" applyAlignment="1">
      <alignment horizontal="center" vertical="center" textRotation="90" wrapText="1"/>
    </xf>
    <xf numFmtId="0" fontId="6" fillId="0" borderId="5" xfId="0" applyFont="1" applyBorder="1" applyAlignment="1">
      <alignment horizontal="center" vertical="center" textRotation="90" wrapText="1"/>
    </xf>
    <xf numFmtId="0" fontId="69" fillId="0" borderId="5" xfId="0" applyFont="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horizontal="center" vertical="top" wrapText="1"/>
    </xf>
    <xf numFmtId="0" fontId="6" fillId="0" borderId="6" xfId="0" applyFont="1" applyBorder="1" applyAlignment="1">
      <alignment horizontal="center" vertical="top" wrapText="1"/>
    </xf>
    <xf numFmtId="165" fontId="6" fillId="0" borderId="5" xfId="0" applyNumberFormat="1" applyFont="1" applyBorder="1" applyAlignment="1">
      <alignment horizontal="center" vertical="top" wrapText="1"/>
    </xf>
    <xf numFmtId="165" fontId="6" fillId="0" borderId="1" xfId="0" applyNumberFormat="1" applyFont="1" applyBorder="1" applyAlignment="1">
      <alignment horizontal="center" vertical="top" wrapText="1"/>
    </xf>
    <xf numFmtId="0" fontId="69" fillId="0" borderId="5" xfId="0" applyFont="1" applyBorder="1" applyAlignment="1">
      <alignment horizontal="center" vertical="top" wrapText="1"/>
    </xf>
    <xf numFmtId="0" fontId="69" fillId="0" borderId="3" xfId="0" applyFont="1" applyBorder="1" applyAlignment="1">
      <alignment horizontal="center" vertical="top" wrapText="1"/>
    </xf>
    <xf numFmtId="0" fontId="69" fillId="0" borderId="3" xfId="0" applyFont="1" applyBorder="1" applyAlignment="1">
      <alignment horizontal="left" vertical="top" wrapText="1"/>
    </xf>
    <xf numFmtId="165" fontId="69" fillId="0" borderId="3" xfId="0" applyNumberFormat="1" applyFont="1" applyBorder="1" applyAlignment="1">
      <alignment horizontal="center" vertical="top" wrapText="1"/>
    </xf>
    <xf numFmtId="0" fontId="6" fillId="0" borderId="1" xfId="0" applyFont="1" applyFill="1" applyBorder="1" applyAlignment="1">
      <alignment horizontal="center" vertical="center" textRotation="90" wrapText="1"/>
    </xf>
    <xf numFmtId="0" fontId="41" fillId="0" borderId="1" xfId="0" applyFont="1" applyBorder="1" applyAlignment="1">
      <alignment horizontal="center" vertical="top" wrapText="1"/>
    </xf>
    <xf numFmtId="0" fontId="1" fillId="0" borderId="1" xfId="0" applyFont="1" applyBorder="1" applyAlignment="1">
      <alignment horizontal="center" vertical="top" wrapText="1"/>
    </xf>
    <xf numFmtId="0" fontId="69" fillId="0" borderId="1" xfId="0" applyFont="1" applyBorder="1" applyAlignment="1">
      <alignment horizontal="center" vertical="top" wrapText="1"/>
    </xf>
    <xf numFmtId="165" fontId="69" fillId="0" borderId="1" xfId="0" applyNumberFormat="1" applyFont="1" applyBorder="1" applyAlignment="1">
      <alignment horizontal="center" vertical="top" wrapText="1"/>
    </xf>
    <xf numFmtId="0" fontId="69" fillId="0" borderId="1" xfId="0" applyFont="1" applyBorder="1" applyAlignment="1">
      <alignment horizontal="left" vertical="top" wrapText="1"/>
    </xf>
    <xf numFmtId="0" fontId="69" fillId="0" borderId="1" xfId="0" applyFont="1" applyBorder="1" applyAlignment="1">
      <alignment horizontal="center" vertical="center" wrapText="1"/>
    </xf>
    <xf numFmtId="166" fontId="72" fillId="0" borderId="1" xfId="0" applyNumberFormat="1" applyFont="1" applyBorder="1" applyAlignment="1">
      <alignment vertical="center" wrapText="1"/>
    </xf>
    <xf numFmtId="0" fontId="69" fillId="0" borderId="1" xfId="0" applyFont="1" applyBorder="1" applyAlignment="1">
      <alignment vertical="center" wrapText="1"/>
    </xf>
    <xf numFmtId="166" fontId="69" fillId="0" borderId="1" xfId="0" applyNumberFormat="1" applyFont="1" applyFill="1" applyBorder="1" applyAlignment="1">
      <alignment vertical="center" wrapText="1"/>
    </xf>
    <xf numFmtId="0" fontId="69" fillId="0" borderId="1" xfId="0" applyFont="1" applyBorder="1" applyAlignment="1">
      <alignment vertical="top" wrapText="1"/>
    </xf>
    <xf numFmtId="166" fontId="72" fillId="0" borderId="3" xfId="0" applyNumberFormat="1" applyFont="1" applyFill="1" applyBorder="1" applyAlignment="1">
      <alignment vertical="center" wrapText="1"/>
    </xf>
    <xf numFmtId="166" fontId="69" fillId="0" borderId="3" xfId="0" applyNumberFormat="1" applyFont="1" applyFill="1" applyBorder="1" applyAlignment="1">
      <alignment vertical="center" wrapText="1"/>
    </xf>
    <xf numFmtId="166" fontId="72" fillId="0" borderId="3" xfId="0" applyNumberFormat="1" applyFont="1" applyBorder="1" applyAlignment="1">
      <alignment vertical="center" wrapText="1"/>
    </xf>
    <xf numFmtId="166" fontId="72" fillId="0" borderId="1" xfId="0" applyNumberFormat="1" applyFont="1" applyFill="1" applyBorder="1" applyAlignment="1">
      <alignment vertical="center" wrapText="1"/>
    </xf>
    <xf numFmtId="0" fontId="8" fillId="0" borderId="5" xfId="0" applyFont="1" applyBorder="1" applyAlignment="1">
      <alignment vertical="center" textRotation="90" wrapText="1"/>
    </xf>
    <xf numFmtId="0" fontId="69" fillId="0" borderId="1" xfId="0" applyFont="1" applyFill="1" applyBorder="1" applyAlignment="1">
      <alignment horizontal="center" vertical="top" wrapText="1"/>
    </xf>
    <xf numFmtId="0" fontId="69" fillId="0" borderId="1" xfId="0" applyFont="1" applyFill="1" applyBorder="1" applyAlignment="1">
      <alignment horizontal="left" vertical="top" wrapText="1"/>
    </xf>
    <xf numFmtId="166" fontId="69" fillId="0" borderId="1" xfId="0" applyNumberFormat="1" applyFont="1" applyBorder="1" applyAlignment="1">
      <alignment vertical="center" wrapText="1"/>
    </xf>
    <xf numFmtId="0" fontId="6" fillId="0" borderId="1" xfId="0" applyFont="1" applyFill="1" applyBorder="1" applyAlignment="1">
      <alignment vertical="top" wrapText="1"/>
    </xf>
    <xf numFmtId="165" fontId="69" fillId="0" borderId="1" xfId="0" applyNumberFormat="1" applyFont="1" applyFill="1" applyBorder="1" applyAlignment="1">
      <alignment horizontal="center" vertical="top" wrapText="1"/>
    </xf>
    <xf numFmtId="166" fontId="16" fillId="0" borderId="1" xfId="0" applyNumberFormat="1" applyFont="1" applyFill="1" applyBorder="1" applyAlignment="1">
      <alignment vertical="center" wrapText="1"/>
    </xf>
    <xf numFmtId="166" fontId="6" fillId="0" borderId="1" xfId="0" applyNumberFormat="1" applyFont="1" applyBorder="1" applyAlignment="1">
      <alignment vertical="center" wrapText="1"/>
    </xf>
    <xf numFmtId="166" fontId="16" fillId="0" borderId="1" xfId="0" applyNumberFormat="1" applyFont="1" applyBorder="1" applyAlignment="1">
      <alignment vertical="center" wrapText="1"/>
    </xf>
    <xf numFmtId="166" fontId="6" fillId="0" borderId="1" xfId="0" applyNumberFormat="1" applyFont="1" applyFill="1" applyBorder="1" applyAlignment="1">
      <alignment vertical="center" wrapText="1"/>
    </xf>
    <xf numFmtId="164" fontId="6" fillId="0" borderId="1" xfId="0" applyNumberFormat="1" applyFont="1" applyBorder="1" applyAlignment="1">
      <alignment vertical="top" wrapText="1"/>
    </xf>
    <xf numFmtId="0" fontId="69" fillId="0" borderId="1" xfId="0" applyFont="1" applyFill="1" applyBorder="1" applyAlignment="1">
      <alignment vertical="top" wrapText="1"/>
    </xf>
    <xf numFmtId="165" fontId="69" fillId="0" borderId="1" xfId="0" applyNumberFormat="1" applyFont="1" applyFill="1" applyBorder="1" applyAlignment="1">
      <alignment vertical="top" wrapText="1"/>
    </xf>
    <xf numFmtId="0" fontId="69" fillId="8" borderId="1" xfId="0" applyFont="1" applyFill="1" applyBorder="1" applyAlignment="1">
      <alignment vertical="top" wrapText="1"/>
    </xf>
    <xf numFmtId="0" fontId="69" fillId="8" borderId="1" xfId="0" applyFont="1" applyFill="1" applyBorder="1" applyAlignment="1">
      <alignment horizontal="center" vertical="center" wrapText="1"/>
    </xf>
    <xf numFmtId="166" fontId="69" fillId="0" borderId="1" xfId="0" applyNumberFormat="1" applyFont="1" applyBorder="1" applyAlignment="1">
      <alignment horizontal="right" vertical="center" wrapText="1"/>
    </xf>
    <xf numFmtId="0" fontId="69" fillId="0" borderId="3" xfId="0" applyFont="1" applyBorder="1" applyAlignment="1">
      <alignment horizontal="center" vertical="center"/>
    </xf>
    <xf numFmtId="165" fontId="6" fillId="0" borderId="1" xfId="0" applyNumberFormat="1" applyFont="1" applyBorder="1" applyAlignment="1">
      <alignment vertical="top" wrapText="1"/>
    </xf>
    <xf numFmtId="0" fontId="6" fillId="12" borderId="1" xfId="0" applyFont="1" applyFill="1" applyBorder="1" applyAlignment="1">
      <alignment horizontal="center" vertical="center" textRotation="90" wrapText="1"/>
    </xf>
    <xf numFmtId="165" fontId="69" fillId="0" borderId="3" xfId="0" applyNumberFormat="1" applyFont="1" applyBorder="1" applyAlignment="1">
      <alignment vertical="top" wrapText="1"/>
    </xf>
    <xf numFmtId="165" fontId="69" fillId="0" borderId="1" xfId="0" applyNumberFormat="1" applyFont="1" applyBorder="1" applyAlignment="1">
      <alignment vertical="top" wrapText="1"/>
    </xf>
    <xf numFmtId="166" fontId="69" fillId="0" borderId="3" xfId="0" applyNumberFormat="1" applyFont="1" applyBorder="1" applyAlignment="1">
      <alignment vertical="center" wrapText="1"/>
    </xf>
    <xf numFmtId="166" fontId="72" fillId="8" borderId="3" xfId="0" applyNumberFormat="1" applyFont="1" applyFill="1" applyBorder="1" applyAlignment="1">
      <alignment vertical="center" wrapText="1"/>
    </xf>
    <xf numFmtId="166" fontId="69" fillId="8" borderId="3" xfId="0" applyNumberFormat="1" applyFont="1" applyFill="1" applyBorder="1" applyAlignment="1">
      <alignment vertical="center" wrapText="1"/>
    </xf>
    <xf numFmtId="0" fontId="6" fillId="0" borderId="6" xfId="0" applyFont="1" applyFill="1" applyBorder="1" applyAlignment="1">
      <alignment horizontal="center" vertical="top"/>
    </xf>
    <xf numFmtId="0" fontId="6" fillId="8" borderId="6" xfId="0" applyFont="1" applyFill="1" applyBorder="1" applyAlignment="1">
      <alignment horizontal="center" vertical="top"/>
    </xf>
    <xf numFmtId="165" fontId="6" fillId="0" borderId="6" xfId="0" applyNumberFormat="1" applyFont="1" applyFill="1" applyBorder="1" applyAlignment="1">
      <alignment vertical="top" wrapText="1"/>
    </xf>
    <xf numFmtId="0" fontId="6" fillId="0" borderId="6" xfId="0" applyFont="1" applyBorder="1" applyAlignment="1">
      <alignment vertical="top" wrapText="1"/>
    </xf>
    <xf numFmtId="0" fontId="69" fillId="0" borderId="1" xfId="0" applyFont="1" applyBorder="1" applyAlignment="1">
      <alignment wrapText="1"/>
    </xf>
    <xf numFmtId="0" fontId="69" fillId="8" borderId="5" xfId="0" applyFont="1" applyFill="1" applyBorder="1" applyAlignment="1">
      <alignment vertical="top" wrapText="1"/>
    </xf>
    <xf numFmtId="168" fontId="69" fillId="0" borderId="1" xfId="4" applyNumberFormat="1" applyFont="1" applyBorder="1" applyAlignment="1">
      <alignment horizontal="center" vertical="top" wrapText="1"/>
    </xf>
    <xf numFmtId="0" fontId="69" fillId="8" borderId="1" xfId="0" applyFont="1" applyFill="1" applyBorder="1" applyAlignment="1">
      <alignment horizontal="left" vertical="top" wrapText="1"/>
    </xf>
    <xf numFmtId="168" fontId="69" fillId="0" borderId="5" xfId="4" applyNumberFormat="1" applyFont="1" applyBorder="1" applyAlignment="1">
      <alignment horizontal="center" vertical="top" wrapText="1"/>
    </xf>
    <xf numFmtId="165" fontId="69" fillId="0" borderId="5" xfId="0" applyNumberFormat="1" applyFont="1" applyFill="1" applyBorder="1" applyAlignment="1">
      <alignment vertical="top" wrapText="1"/>
    </xf>
    <xf numFmtId="0" fontId="69" fillId="8" borderId="5" xfId="0" applyFont="1" applyFill="1" applyBorder="1" applyAlignment="1">
      <alignment horizontal="left" vertical="top" wrapText="1"/>
    </xf>
    <xf numFmtId="0" fontId="69" fillId="0" borderId="1" xfId="0" applyFont="1" applyBorder="1" applyAlignment="1">
      <alignment horizontal="left" vertical="center" wrapText="1"/>
    </xf>
    <xf numFmtId="165" fontId="6" fillId="0" borderId="1" xfId="0" applyNumberFormat="1" applyFont="1" applyFill="1" applyBorder="1" applyAlignment="1">
      <alignment vertical="top" wrapText="1"/>
    </xf>
    <xf numFmtId="166" fontId="6" fillId="0" borderId="5" xfId="0" applyNumberFormat="1" applyFont="1" applyBorder="1" applyAlignment="1">
      <alignment vertical="center" wrapText="1"/>
    </xf>
    <xf numFmtId="166" fontId="72" fillId="0" borderId="1" xfId="0" applyNumberFormat="1" applyFont="1" applyBorder="1" applyAlignment="1">
      <alignment wrapText="1"/>
    </xf>
    <xf numFmtId="164" fontId="72" fillId="0" borderId="3" xfId="0" applyNumberFormat="1" applyFont="1" applyBorder="1" applyAlignment="1">
      <alignment horizontal="center" vertical="center" wrapText="1"/>
    </xf>
    <xf numFmtId="164" fontId="69" fillId="0" borderId="3" xfId="0" applyNumberFormat="1" applyFont="1" applyBorder="1" applyAlignment="1">
      <alignment horizontal="center" vertical="center" wrapText="1"/>
    </xf>
    <xf numFmtId="166" fontId="16" fillId="0" borderId="3" xfId="0" applyNumberFormat="1" applyFont="1" applyBorder="1" applyAlignment="1">
      <alignment horizontal="center" vertical="center" wrapText="1"/>
    </xf>
    <xf numFmtId="166" fontId="69" fillId="0" borderId="3" xfId="0" applyNumberFormat="1" applyFont="1" applyBorder="1" applyAlignment="1">
      <alignment horizontal="center" vertical="center" wrapText="1"/>
    </xf>
    <xf numFmtId="166" fontId="72" fillId="0" borderId="1" xfId="0" applyNumberFormat="1" applyFont="1" applyBorder="1" applyAlignment="1">
      <alignment horizontal="center" vertical="center" wrapText="1"/>
    </xf>
    <xf numFmtId="166" fontId="69" fillId="0" borderId="1" xfId="0" applyNumberFormat="1" applyFont="1" applyBorder="1" applyAlignment="1">
      <alignment horizontal="center" vertical="center" wrapText="1"/>
    </xf>
    <xf numFmtId="164" fontId="16" fillId="0" borderId="1" xfId="0" applyNumberFormat="1" applyFont="1" applyFill="1" applyBorder="1" applyAlignment="1">
      <alignment vertical="center" wrapText="1"/>
    </xf>
    <xf numFmtId="164" fontId="6" fillId="0" borderId="1" xfId="0" applyNumberFormat="1" applyFont="1" applyBorder="1" applyAlignment="1">
      <alignment vertical="center" wrapText="1"/>
    </xf>
    <xf numFmtId="166" fontId="72" fillId="8" borderId="1" xfId="0" applyNumberFormat="1" applyFont="1" applyFill="1" applyBorder="1" applyAlignment="1">
      <alignment vertical="center" wrapText="1"/>
    </xf>
    <xf numFmtId="166" fontId="69" fillId="8" borderId="1" xfId="0" applyNumberFormat="1" applyFont="1" applyFill="1" applyBorder="1" applyAlignment="1">
      <alignment vertical="center" wrapText="1"/>
    </xf>
    <xf numFmtId="166" fontId="69" fillId="8" borderId="0" xfId="0" applyNumberFormat="1" applyFont="1" applyFill="1" applyBorder="1" applyAlignment="1">
      <alignment vertical="center" wrapText="1"/>
    </xf>
    <xf numFmtId="166" fontId="69" fillId="0" borderId="1" xfId="0" applyNumberFormat="1" applyFont="1" applyBorder="1" applyAlignment="1">
      <alignment vertical="center"/>
    </xf>
    <xf numFmtId="166" fontId="16" fillId="8" borderId="1" xfId="0" applyNumberFormat="1" applyFont="1" applyFill="1" applyBorder="1" applyAlignment="1">
      <alignment vertical="center" wrapText="1"/>
    </xf>
    <xf numFmtId="165" fontId="6" fillId="8" borderId="1" xfId="0" applyNumberFormat="1" applyFont="1" applyFill="1" applyBorder="1" applyAlignment="1">
      <alignment vertical="top" wrapText="1"/>
    </xf>
    <xf numFmtId="166" fontId="6" fillId="0" borderId="1" xfId="0" applyNumberFormat="1" applyFont="1" applyFill="1" applyBorder="1" applyAlignment="1">
      <alignment horizontal="right" vertical="center" wrapText="1"/>
    </xf>
    <xf numFmtId="166" fontId="6" fillId="0" borderId="1" xfId="0" applyNumberFormat="1" applyFont="1" applyBorder="1" applyAlignment="1">
      <alignment horizontal="right" vertical="center" wrapText="1"/>
    </xf>
    <xf numFmtId="166" fontId="6" fillId="8" borderId="1" xfId="0" applyNumberFormat="1" applyFont="1" applyFill="1" applyBorder="1" applyAlignment="1">
      <alignment vertical="center" wrapText="1"/>
    </xf>
    <xf numFmtId="0" fontId="47" fillId="0" borderId="1" xfId="0" applyFont="1" applyBorder="1"/>
    <xf numFmtId="1" fontId="1" fillId="0" borderId="1" xfId="0" applyNumberFormat="1" applyFont="1" applyBorder="1" applyAlignment="1">
      <alignment vertical="top" wrapText="1"/>
    </xf>
    <xf numFmtId="0" fontId="17" fillId="0" borderId="1" xfId="0" applyFont="1" applyBorder="1" applyAlignment="1">
      <alignment horizontal="center" wrapText="1"/>
    </xf>
    <xf numFmtId="0" fontId="28" fillId="0" borderId="1" xfId="0" applyFont="1" applyBorder="1" applyAlignment="1">
      <alignment horizontal="center" textRotation="90" wrapText="1"/>
    </xf>
    <xf numFmtId="0" fontId="6" fillId="0" borderId="1" xfId="0" applyFont="1" applyBorder="1" applyAlignment="1">
      <alignment horizontal="center" vertical="top" wrapText="1"/>
    </xf>
    <xf numFmtId="0" fontId="7" fillId="0" borderId="0" xfId="0" applyFont="1" applyAlignment="1">
      <alignment horizontal="center" wrapText="1"/>
    </xf>
    <xf numFmtId="0" fontId="6" fillId="0" borderId="1" xfId="0" applyFont="1" applyBorder="1" applyAlignment="1">
      <alignment horizontal="center" vertical="center" textRotation="90" wrapText="1"/>
    </xf>
    <xf numFmtId="0" fontId="17" fillId="0" borderId="1" xfId="0" applyFont="1" applyBorder="1" applyAlignment="1">
      <alignment horizontal="center" vertical="center" wrapText="1"/>
    </xf>
    <xf numFmtId="0" fontId="3" fillId="0" borderId="1" xfId="0" applyFont="1" applyBorder="1" applyAlignment="1">
      <alignment horizontal="center" vertical="top" wrapText="1"/>
    </xf>
    <xf numFmtId="166" fontId="8" fillId="0" borderId="5" xfId="0" applyNumberFormat="1" applyFont="1" applyBorder="1" applyAlignment="1">
      <alignment horizontal="center" vertical="center" textRotation="90" wrapText="1"/>
    </xf>
    <xf numFmtId="166" fontId="8" fillId="0" borderId="3" xfId="0" applyNumberFormat="1" applyFont="1" applyBorder="1" applyAlignment="1">
      <alignment horizontal="center" vertical="center" textRotation="90" wrapText="1"/>
    </xf>
    <xf numFmtId="166" fontId="8" fillId="0" borderId="1" xfId="0" applyNumberFormat="1" applyFont="1" applyBorder="1" applyAlignment="1">
      <alignment vertical="center" wrapText="1"/>
    </xf>
    <xf numFmtId="0" fontId="12" fillId="0" borderId="1" xfId="0" applyFont="1" applyBorder="1" applyAlignment="1">
      <alignment horizontal="center" vertical="center" wrapText="1"/>
    </xf>
    <xf numFmtId="166" fontId="11" fillId="0" borderId="1" xfId="0" applyNumberFormat="1" applyFont="1" applyBorder="1" applyAlignment="1">
      <alignment vertical="center" wrapText="1"/>
    </xf>
    <xf numFmtId="0" fontId="8" fillId="0" borderId="1" xfId="0" applyFont="1" applyBorder="1" applyAlignment="1">
      <alignment horizontal="center" vertical="center" wrapText="1"/>
    </xf>
    <xf numFmtId="166" fontId="17" fillId="0" borderId="0" xfId="0" applyNumberFormat="1" applyFont="1" applyAlignment="1">
      <alignment horizontal="right"/>
    </xf>
    <xf numFmtId="0" fontId="15" fillId="2" borderId="2"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textRotation="90" wrapText="1"/>
    </xf>
    <xf numFmtId="0" fontId="6" fillId="0" borderId="6" xfId="0" applyFont="1" applyBorder="1" applyAlignment="1">
      <alignment horizontal="center" vertical="center" textRotation="90" wrapText="1"/>
    </xf>
    <xf numFmtId="0" fontId="6" fillId="0" borderId="3" xfId="0" applyFont="1" applyBorder="1" applyAlignment="1">
      <alignment horizontal="center" vertical="center" textRotation="90" wrapText="1"/>
    </xf>
    <xf numFmtId="0" fontId="11" fillId="0" borderId="1" xfId="0" applyFont="1" applyBorder="1" applyAlignment="1">
      <alignment horizontal="center" vertical="center" wrapText="1"/>
    </xf>
    <xf numFmtId="0" fontId="76" fillId="0" borderId="1" xfId="0" applyFont="1" applyBorder="1" applyAlignment="1">
      <alignment horizontal="center" vertical="top" wrapText="1"/>
    </xf>
    <xf numFmtId="0" fontId="76" fillId="0" borderId="2" xfId="0" applyFont="1" applyBorder="1" applyAlignment="1">
      <alignment horizontal="center" vertical="top" wrapText="1"/>
    </xf>
    <xf numFmtId="0" fontId="76" fillId="0" borderId="8" xfId="0" applyFont="1" applyBorder="1" applyAlignment="1">
      <alignment horizontal="center" vertical="top" wrapText="1"/>
    </xf>
    <xf numFmtId="0" fontId="69" fillId="0" borderId="1" xfId="0" applyFont="1" applyBorder="1" applyAlignment="1">
      <alignment horizontal="center" vertical="top" wrapText="1"/>
    </xf>
    <xf numFmtId="0" fontId="69" fillId="0" borderId="5" xfId="0" applyFont="1" applyBorder="1" applyAlignment="1">
      <alignment horizontal="center" vertical="top" wrapText="1"/>
    </xf>
    <xf numFmtId="0" fontId="69" fillId="0" borderId="6" xfId="0" applyFont="1" applyBorder="1" applyAlignment="1">
      <alignment horizontal="center" vertical="top" wrapText="1"/>
    </xf>
    <xf numFmtId="0" fontId="69" fillId="0" borderId="3" xfId="0" applyFont="1" applyBorder="1" applyAlignment="1">
      <alignment horizontal="center" vertical="top" wrapText="1"/>
    </xf>
    <xf numFmtId="165" fontId="69" fillId="0" borderId="5" xfId="0" applyNumberFormat="1" applyFont="1" applyBorder="1" applyAlignment="1">
      <alignment horizontal="center" vertical="top" wrapText="1"/>
    </xf>
    <xf numFmtId="165" fontId="69" fillId="0" borderId="6" xfId="0" applyNumberFormat="1" applyFont="1" applyBorder="1" applyAlignment="1">
      <alignment horizontal="center" vertical="top" wrapText="1"/>
    </xf>
    <xf numFmtId="165" fontId="69" fillId="0" borderId="3" xfId="0" applyNumberFormat="1" applyFont="1" applyBorder="1" applyAlignment="1">
      <alignment horizontal="center" vertical="top" wrapText="1"/>
    </xf>
    <xf numFmtId="0" fontId="71" fillId="0" borderId="5" xfId="0" applyFont="1" applyBorder="1" applyAlignment="1">
      <alignment horizontal="center" vertical="center" wrapText="1"/>
    </xf>
    <xf numFmtId="0" fontId="71" fillId="0" borderId="6" xfId="0" applyFont="1" applyBorder="1" applyAlignment="1">
      <alignment horizontal="center" vertical="center" wrapText="1"/>
    </xf>
    <xf numFmtId="0" fontId="71" fillId="0" borderId="3" xfId="0" applyFont="1" applyBorder="1" applyAlignment="1">
      <alignment horizontal="center" vertical="center" wrapText="1"/>
    </xf>
    <xf numFmtId="0" fontId="69" fillId="0" borderId="5" xfId="0" applyFont="1" applyBorder="1" applyAlignment="1">
      <alignment horizontal="center" vertical="center" wrapText="1"/>
    </xf>
    <xf numFmtId="0" fontId="69" fillId="0" borderId="6" xfId="0" applyFont="1" applyBorder="1" applyAlignment="1">
      <alignment horizontal="center" vertical="center" wrapText="1"/>
    </xf>
    <xf numFmtId="0" fontId="69" fillId="0" borderId="3" xfId="0" applyFont="1" applyBorder="1" applyAlignment="1">
      <alignment horizontal="center" vertical="center" wrapText="1"/>
    </xf>
    <xf numFmtId="0" fontId="76" fillId="0" borderId="9" xfId="0" applyFont="1" applyBorder="1" applyAlignment="1">
      <alignment horizontal="center" vertical="top" wrapText="1"/>
    </xf>
    <xf numFmtId="0" fontId="76" fillId="0" borderId="10" xfId="0" applyFont="1" applyBorder="1" applyAlignment="1">
      <alignment horizontal="center" vertical="top" wrapText="1"/>
    </xf>
    <xf numFmtId="0" fontId="76" fillId="0" borderId="14" xfId="0" applyFont="1" applyBorder="1" applyAlignment="1">
      <alignment horizontal="center" vertical="top" wrapText="1"/>
    </xf>
    <xf numFmtId="0" fontId="76" fillId="0" borderId="15" xfId="0" applyFont="1" applyBorder="1" applyAlignment="1">
      <alignment horizontal="center" vertical="top" wrapText="1"/>
    </xf>
    <xf numFmtId="0" fontId="76" fillId="0" borderId="11" xfId="0" applyFont="1" applyBorder="1" applyAlignment="1">
      <alignment horizontal="center" vertical="top" wrapText="1"/>
    </xf>
    <xf numFmtId="0" fontId="76" fillId="0" borderId="12" xfId="0" applyFont="1" applyBorder="1" applyAlignment="1">
      <alignment horizontal="center" vertical="top" wrapText="1"/>
    </xf>
    <xf numFmtId="0" fontId="69" fillId="0" borderId="1" xfId="0" applyFont="1" applyBorder="1" applyAlignment="1">
      <alignment horizontal="left" vertical="top" wrapText="1"/>
    </xf>
    <xf numFmtId="0" fontId="69" fillId="0" borderId="5" xfId="0" applyFont="1" applyBorder="1" applyAlignment="1">
      <alignment horizontal="left" vertical="top" wrapText="1"/>
    </xf>
    <xf numFmtId="0" fontId="69" fillId="0" borderId="6" xfId="0" applyFont="1" applyBorder="1" applyAlignment="1">
      <alignment horizontal="left" vertical="top" wrapText="1"/>
    </xf>
    <xf numFmtId="0" fontId="69" fillId="0" borderId="3" xfId="0" applyFont="1" applyBorder="1" applyAlignment="1">
      <alignment horizontal="left" vertical="top" wrapText="1"/>
    </xf>
    <xf numFmtId="0" fontId="69" fillId="0" borderId="5" xfId="0" applyFont="1" applyFill="1" applyBorder="1" applyAlignment="1">
      <alignment horizontal="left" vertical="top" wrapText="1"/>
    </xf>
    <xf numFmtId="0" fontId="69" fillId="0" borderId="6" xfId="0" applyFont="1" applyFill="1" applyBorder="1" applyAlignment="1">
      <alignment horizontal="left" vertical="top" wrapText="1"/>
    </xf>
    <xf numFmtId="0" fontId="69" fillId="0" borderId="3" xfId="0" applyFont="1" applyFill="1" applyBorder="1" applyAlignment="1">
      <alignment horizontal="left" vertical="top" wrapText="1"/>
    </xf>
    <xf numFmtId="165" fontId="69" fillId="0" borderId="1" xfId="0" applyNumberFormat="1" applyFont="1" applyBorder="1" applyAlignment="1">
      <alignment horizontal="center" vertical="top" wrapText="1"/>
    </xf>
    <xf numFmtId="0" fontId="6" fillId="0" borderId="5"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9" xfId="0" applyFont="1" applyBorder="1" applyAlignment="1">
      <alignment horizontal="center" vertical="top" wrapText="1"/>
    </xf>
    <xf numFmtId="0" fontId="6" fillId="0" borderId="10" xfId="0" applyFont="1" applyBorder="1" applyAlignment="1">
      <alignment horizontal="center" vertical="top"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11" xfId="0" applyFont="1" applyBorder="1" applyAlignment="1">
      <alignment horizontal="center" vertical="top" wrapText="1"/>
    </xf>
    <xf numFmtId="0" fontId="6" fillId="0" borderId="12" xfId="0" applyFont="1" applyBorder="1" applyAlignment="1">
      <alignment horizontal="center" vertical="top" wrapText="1"/>
    </xf>
    <xf numFmtId="0" fontId="6" fillId="0" borderId="5" xfId="0" applyFont="1" applyBorder="1" applyAlignment="1">
      <alignment horizontal="center" vertical="top" wrapText="1"/>
    </xf>
    <xf numFmtId="0" fontId="6" fillId="0" borderId="6" xfId="0" applyFont="1" applyBorder="1" applyAlignment="1">
      <alignment horizontal="center" vertical="top" wrapText="1"/>
    </xf>
    <xf numFmtId="0" fontId="6" fillId="0" borderId="3" xfId="0" applyFont="1" applyBorder="1" applyAlignment="1">
      <alignment horizontal="center" vertical="top" wrapText="1"/>
    </xf>
    <xf numFmtId="0" fontId="12" fillId="0" borderId="5" xfId="0" applyFont="1" applyBorder="1" applyAlignment="1">
      <alignment horizontal="center" vertical="center" textRotation="90" wrapText="1"/>
    </xf>
    <xf numFmtId="0" fontId="12" fillId="0" borderId="6" xfId="0" applyFont="1" applyBorder="1" applyAlignment="1">
      <alignment horizontal="center" vertical="center" textRotation="90" wrapText="1"/>
    </xf>
    <xf numFmtId="0" fontId="12" fillId="0" borderId="3" xfId="0" applyFont="1" applyBorder="1" applyAlignment="1">
      <alignment horizontal="center" vertical="center" textRotation="90" wrapText="1"/>
    </xf>
    <xf numFmtId="0" fontId="6" fillId="0" borderId="1" xfId="0" applyFont="1" applyFill="1" applyBorder="1" applyAlignment="1">
      <alignment horizontal="center" vertical="top" wrapText="1"/>
    </xf>
    <xf numFmtId="165" fontId="6" fillId="0" borderId="5" xfId="0" applyNumberFormat="1" applyFont="1" applyFill="1" applyBorder="1" applyAlignment="1">
      <alignment horizontal="center" vertical="top" wrapText="1"/>
    </xf>
    <xf numFmtId="165" fontId="6" fillId="0" borderId="3" xfId="0" applyNumberFormat="1" applyFont="1" applyFill="1" applyBorder="1" applyAlignment="1">
      <alignment horizontal="center" vertical="top" wrapText="1"/>
    </xf>
    <xf numFmtId="0" fontId="69" fillId="0" borderId="1" xfId="0" applyFont="1" applyBorder="1" applyAlignment="1">
      <alignment horizontal="center" vertical="center" wrapText="1"/>
    </xf>
    <xf numFmtId="0" fontId="69" fillId="0" borderId="5" xfId="0" applyFont="1" applyBorder="1" applyAlignment="1">
      <alignment horizontal="left" vertical="center" wrapText="1"/>
    </xf>
    <xf numFmtId="0" fontId="69" fillId="0" borderId="6" xfId="0" applyFont="1" applyBorder="1" applyAlignment="1">
      <alignment horizontal="left" vertical="center" wrapText="1"/>
    </xf>
    <xf numFmtId="0" fontId="69" fillId="0" borderId="3" xfId="0" applyFont="1" applyBorder="1" applyAlignment="1">
      <alignment horizontal="left" vertical="center" wrapText="1"/>
    </xf>
    <xf numFmtId="166" fontId="17" fillId="0" borderId="4" xfId="0" applyNumberFormat="1" applyFont="1" applyBorder="1" applyAlignment="1">
      <alignment horizontal="right" vertical="top"/>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3" xfId="0" applyFont="1" applyBorder="1" applyAlignment="1">
      <alignment horizontal="left" vertical="top" wrapText="1"/>
    </xf>
    <xf numFmtId="0" fontId="16" fillId="0" borderId="1" xfId="0" applyFont="1" applyBorder="1" applyAlignment="1">
      <alignment horizontal="center" vertical="center" wrapText="1"/>
    </xf>
    <xf numFmtId="166" fontId="72" fillId="0" borderId="5" xfId="0" applyNumberFormat="1" applyFont="1" applyBorder="1" applyAlignment="1">
      <alignment vertical="center" wrapText="1"/>
    </xf>
    <xf numFmtId="166" fontId="72" fillId="0" borderId="3" xfId="0" applyNumberFormat="1" applyFont="1" applyBorder="1" applyAlignment="1">
      <alignment vertical="center" wrapText="1"/>
    </xf>
    <xf numFmtId="0" fontId="71" fillId="0" borderId="5" xfId="0" applyFont="1" applyBorder="1" applyAlignment="1">
      <alignment horizontal="left" vertical="center" wrapText="1"/>
    </xf>
    <xf numFmtId="0" fontId="71" fillId="0" borderId="3" xfId="0" applyFont="1" applyBorder="1" applyAlignment="1">
      <alignment horizontal="left" vertical="center" wrapText="1"/>
    </xf>
    <xf numFmtId="166" fontId="69" fillId="0" borderId="5" xfId="0" applyNumberFormat="1" applyFont="1" applyFill="1" applyBorder="1" applyAlignment="1">
      <alignment vertical="center" wrapText="1"/>
    </xf>
    <xf numFmtId="166" fontId="69" fillId="0" borderId="3" xfId="0" applyNumberFormat="1" applyFont="1" applyFill="1" applyBorder="1" applyAlignment="1">
      <alignment vertical="center" wrapText="1"/>
    </xf>
    <xf numFmtId="0" fontId="72" fillId="0" borderId="5" xfId="0" applyFont="1" applyFill="1" applyBorder="1" applyAlignment="1">
      <alignment horizontal="left" vertical="center" wrapText="1"/>
    </xf>
    <xf numFmtId="0" fontId="72" fillId="0" borderId="3" xfId="0" applyFont="1" applyFill="1" applyBorder="1" applyAlignment="1">
      <alignment horizontal="left" vertical="center" wrapText="1"/>
    </xf>
    <xf numFmtId="165" fontId="6" fillId="0" borderId="5" xfId="0" applyNumberFormat="1" applyFont="1" applyBorder="1" applyAlignment="1">
      <alignment horizontal="center" vertical="top" wrapText="1"/>
    </xf>
    <xf numFmtId="165" fontId="6" fillId="0" borderId="6" xfId="0" applyNumberFormat="1" applyFont="1" applyBorder="1" applyAlignment="1">
      <alignment horizontal="center" vertical="top" wrapText="1"/>
    </xf>
    <xf numFmtId="165" fontId="6" fillId="0" borderId="3" xfId="0" applyNumberFormat="1" applyFont="1" applyBorder="1" applyAlignment="1">
      <alignment horizontal="center" vertical="top" wrapText="1"/>
    </xf>
    <xf numFmtId="0" fontId="17" fillId="3" borderId="1" xfId="0" applyFont="1" applyFill="1" applyBorder="1" applyAlignment="1">
      <alignment horizontal="center" vertical="top" wrapText="1"/>
    </xf>
    <xf numFmtId="0" fontId="12" fillId="12" borderId="5" xfId="0" applyFont="1" applyFill="1" applyBorder="1" applyAlignment="1">
      <alignment horizontal="center" vertical="center" textRotation="90" wrapText="1"/>
    </xf>
    <xf numFmtId="0" fontId="12" fillId="12" borderId="6" xfId="0" applyFont="1" applyFill="1" applyBorder="1" applyAlignment="1">
      <alignment horizontal="center" vertical="center" textRotation="90" wrapText="1"/>
    </xf>
    <xf numFmtId="0" fontId="12" fillId="12" borderId="3" xfId="0" applyFont="1" applyFill="1" applyBorder="1" applyAlignment="1">
      <alignment horizontal="center" vertical="center" textRotation="90" wrapText="1"/>
    </xf>
    <xf numFmtId="0" fontId="16" fillId="0" borderId="9"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12" xfId="0" applyFont="1" applyBorder="1" applyAlignment="1">
      <alignment horizontal="center" vertical="center" wrapText="1"/>
    </xf>
    <xf numFmtId="0" fontId="18" fillId="11" borderId="2" xfId="0" applyFont="1" applyFill="1" applyBorder="1" applyAlignment="1">
      <alignment horizontal="center" vertical="top" wrapText="1"/>
    </xf>
    <xf numFmtId="0" fontId="18" fillId="11" borderId="7" xfId="0" applyFont="1" applyFill="1" applyBorder="1" applyAlignment="1">
      <alignment horizontal="center" vertical="top" wrapText="1"/>
    </xf>
    <xf numFmtId="0" fontId="18" fillId="11" borderId="8" xfId="0" applyFont="1" applyFill="1" applyBorder="1" applyAlignment="1">
      <alignment horizontal="center" vertical="top" wrapText="1"/>
    </xf>
    <xf numFmtId="0" fontId="12" fillId="0" borderId="5" xfId="0" applyFont="1" applyBorder="1" applyAlignment="1">
      <alignment horizontal="center" vertical="top" wrapText="1"/>
    </xf>
    <xf numFmtId="0" fontId="12" fillId="0" borderId="6" xfId="0" applyFont="1" applyBorder="1" applyAlignment="1">
      <alignment horizontal="center" vertical="top" wrapText="1"/>
    </xf>
    <xf numFmtId="0" fontId="12" fillId="0" borderId="3" xfId="0" applyFont="1" applyBorder="1" applyAlignment="1">
      <alignment horizontal="center" vertical="top" wrapText="1"/>
    </xf>
    <xf numFmtId="0" fontId="6" fillId="12" borderId="5" xfId="0" applyFont="1" applyFill="1" applyBorder="1" applyAlignment="1">
      <alignment horizontal="center" vertical="center" textRotation="90"/>
    </xf>
    <xf numFmtId="0" fontId="6" fillId="12" borderId="3" xfId="0" applyFont="1" applyFill="1" applyBorder="1" applyAlignment="1">
      <alignment horizontal="center" vertical="center" textRotation="90"/>
    </xf>
    <xf numFmtId="0" fontId="16" fillId="0" borderId="9" xfId="0" applyFont="1" applyBorder="1" applyAlignment="1">
      <alignment horizontal="center" vertical="top" wrapText="1"/>
    </xf>
    <xf numFmtId="0" fontId="16" fillId="0" borderId="10" xfId="0" applyFont="1" applyBorder="1" applyAlignment="1">
      <alignment horizontal="center"/>
    </xf>
    <xf numFmtId="0" fontId="16" fillId="0" borderId="14" xfId="0" applyFont="1" applyBorder="1" applyAlignment="1">
      <alignment horizontal="center"/>
    </xf>
    <xf numFmtId="0" fontId="16" fillId="0" borderId="15" xfId="0" applyFont="1" applyBorder="1" applyAlignment="1">
      <alignment horizontal="center"/>
    </xf>
    <xf numFmtId="0" fontId="16" fillId="0" borderId="11" xfId="0" applyFont="1" applyBorder="1" applyAlignment="1">
      <alignment horizontal="center"/>
    </xf>
    <xf numFmtId="0" fontId="16" fillId="0" borderId="12" xfId="0" applyFont="1" applyBorder="1" applyAlignment="1">
      <alignment horizontal="center"/>
    </xf>
    <xf numFmtId="0" fontId="8" fillId="0" borderId="5" xfId="0" applyFont="1" applyBorder="1" applyAlignment="1">
      <alignment horizontal="center" vertical="top" wrapText="1"/>
    </xf>
    <xf numFmtId="0" fontId="8" fillId="0" borderId="6" xfId="0" applyFont="1" applyBorder="1" applyAlignment="1">
      <alignment horizontal="center"/>
    </xf>
    <xf numFmtId="0" fontId="8" fillId="0" borderId="3" xfId="0" applyFont="1" applyBorder="1" applyAlignment="1">
      <alignment horizontal="center"/>
    </xf>
    <xf numFmtId="165" fontId="6" fillId="0" borderId="1" xfId="0" applyNumberFormat="1" applyFont="1" applyBorder="1" applyAlignment="1">
      <alignment horizontal="center" vertical="top" wrapText="1"/>
    </xf>
    <xf numFmtId="0" fontId="21" fillId="0" borderId="1" xfId="0" applyFont="1" applyBorder="1" applyAlignment="1">
      <alignment horizontal="center" vertical="center" textRotation="90" wrapText="1"/>
    </xf>
    <xf numFmtId="0" fontId="12" fillId="0" borderId="1" xfId="0" applyFont="1" applyBorder="1" applyAlignment="1">
      <alignment horizontal="center" vertical="center" textRotation="90" wrapText="1"/>
    </xf>
    <xf numFmtId="0" fontId="8" fillId="0" borderId="1" xfId="0" applyFont="1" applyBorder="1" applyAlignment="1">
      <alignment horizontal="center" vertical="center" textRotation="90" wrapText="1"/>
    </xf>
    <xf numFmtId="166" fontId="69" fillId="0" borderId="5" xfId="0" applyNumberFormat="1" applyFont="1" applyFill="1" applyBorder="1" applyAlignment="1">
      <alignment horizontal="center" vertical="center" wrapText="1"/>
    </xf>
    <xf numFmtId="166" fontId="69" fillId="0" borderId="6" xfId="0" applyNumberFormat="1" applyFont="1" applyFill="1" applyBorder="1" applyAlignment="1">
      <alignment horizontal="center" vertical="center" wrapText="1"/>
    </xf>
    <xf numFmtId="166" fontId="69" fillId="0" borderId="3" xfId="0" applyNumberFormat="1" applyFont="1" applyFill="1" applyBorder="1" applyAlignment="1">
      <alignment horizontal="center" vertical="center" wrapText="1"/>
    </xf>
    <xf numFmtId="0" fontId="26" fillId="2" borderId="2" xfId="0" applyFont="1" applyFill="1" applyBorder="1" applyAlignment="1">
      <alignment horizontal="center" vertical="top" wrapText="1"/>
    </xf>
    <xf numFmtId="0" fontId="26" fillId="2" borderId="7" xfId="0" applyFont="1" applyFill="1" applyBorder="1" applyAlignment="1">
      <alignment horizontal="center" vertical="top" wrapText="1"/>
    </xf>
    <xf numFmtId="0" fontId="26" fillId="2" borderId="8" xfId="0" applyFont="1" applyFill="1" applyBorder="1" applyAlignment="1">
      <alignment horizontal="center" vertical="top" wrapText="1"/>
    </xf>
    <xf numFmtId="0" fontId="69" fillId="0" borderId="5" xfId="0" applyFont="1" applyFill="1" applyBorder="1" applyAlignment="1">
      <alignment horizontal="center" vertical="top" wrapText="1"/>
    </xf>
    <xf numFmtId="0" fontId="69" fillId="0" borderId="6" xfId="0" applyFont="1" applyFill="1" applyBorder="1" applyAlignment="1">
      <alignment horizontal="center" vertical="top" wrapText="1"/>
    </xf>
    <xf numFmtId="0" fontId="69" fillId="0" borderId="3" xfId="0" applyFont="1" applyFill="1" applyBorder="1" applyAlignment="1">
      <alignment horizontal="center" vertical="top" wrapText="1"/>
    </xf>
    <xf numFmtId="1" fontId="69" fillId="0" borderId="5" xfId="0" applyNumberFormat="1" applyFont="1" applyBorder="1" applyAlignment="1">
      <alignment horizontal="center" vertical="top" wrapText="1"/>
    </xf>
    <xf numFmtId="1" fontId="69" fillId="0" borderId="6" xfId="0" applyNumberFormat="1" applyFont="1" applyBorder="1" applyAlignment="1">
      <alignment horizontal="center" vertical="top" wrapText="1"/>
    </xf>
    <xf numFmtId="1" fontId="69" fillId="0" borderId="3" xfId="0" applyNumberFormat="1" applyFont="1" applyBorder="1" applyAlignment="1">
      <alignment horizontal="center" vertical="top" wrapText="1"/>
    </xf>
    <xf numFmtId="1" fontId="69" fillId="0" borderId="5" xfId="0" applyNumberFormat="1" applyFont="1" applyFill="1" applyBorder="1" applyAlignment="1">
      <alignment horizontal="center" vertical="top" wrapText="1"/>
    </xf>
    <xf numFmtId="1" fontId="69" fillId="0" borderId="6" xfId="0" applyNumberFormat="1" applyFont="1" applyFill="1" applyBorder="1" applyAlignment="1">
      <alignment horizontal="center" vertical="top" wrapText="1"/>
    </xf>
    <xf numFmtId="1" fontId="69" fillId="0" borderId="3" xfId="0" applyNumberFormat="1" applyFont="1" applyFill="1" applyBorder="1" applyAlignment="1">
      <alignment horizontal="center" vertical="top" wrapText="1"/>
    </xf>
    <xf numFmtId="165" fontId="69" fillId="0" borderId="5" xfId="0" applyNumberFormat="1" applyFont="1" applyFill="1" applyBorder="1" applyAlignment="1">
      <alignment horizontal="center" vertical="top" wrapText="1"/>
    </xf>
    <xf numFmtId="165" fontId="69" fillId="0" borderId="6" xfId="0" applyNumberFormat="1" applyFont="1" applyFill="1" applyBorder="1" applyAlignment="1">
      <alignment horizontal="center" vertical="top" wrapText="1"/>
    </xf>
    <xf numFmtId="165" fontId="69" fillId="0" borderId="3" xfId="0" applyNumberFormat="1" applyFont="1" applyFill="1" applyBorder="1" applyAlignment="1">
      <alignment horizontal="center" vertical="top" wrapText="1"/>
    </xf>
    <xf numFmtId="0" fontId="5" fillId="0" borderId="1" xfId="0" applyFont="1" applyBorder="1" applyAlignment="1">
      <alignment horizontal="center" vertical="center" wrapText="1"/>
    </xf>
    <xf numFmtId="166" fontId="6" fillId="0" borderId="5" xfId="0" applyNumberFormat="1" applyFont="1" applyBorder="1" applyAlignment="1">
      <alignment vertical="center" wrapText="1"/>
    </xf>
    <xf numFmtId="166" fontId="6" fillId="0" borderId="6" xfId="0" applyNumberFormat="1" applyFont="1" applyBorder="1" applyAlignment="1">
      <alignment vertical="center" wrapText="1"/>
    </xf>
    <xf numFmtId="166" fontId="6" fillId="0" borderId="3" xfId="0" applyNumberFormat="1" applyFont="1" applyBorder="1" applyAlignment="1">
      <alignmen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17" fillId="4" borderId="1" xfId="0" applyFont="1" applyFill="1" applyBorder="1" applyAlignment="1">
      <alignment horizontal="center" vertical="top" wrapText="1"/>
    </xf>
    <xf numFmtId="0" fontId="18" fillId="4" borderId="2" xfId="0" applyFont="1" applyFill="1" applyBorder="1" applyAlignment="1">
      <alignment horizontal="center" vertical="top" wrapText="1"/>
    </xf>
    <xf numFmtId="0" fontId="18" fillId="4" borderId="7" xfId="0" applyFont="1" applyFill="1" applyBorder="1" applyAlignment="1">
      <alignment horizontal="center" vertical="top" wrapText="1"/>
    </xf>
    <xf numFmtId="0" fontId="18" fillId="4" borderId="8" xfId="0" applyFont="1" applyFill="1" applyBorder="1" applyAlignment="1">
      <alignment horizontal="center" vertical="top" wrapText="1"/>
    </xf>
    <xf numFmtId="0" fontId="16" fillId="0" borderId="5"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6" fillId="0" borderId="3" xfId="0" applyFont="1" applyFill="1" applyBorder="1" applyAlignment="1">
      <alignment horizontal="left" vertical="center" wrapText="1"/>
    </xf>
    <xf numFmtId="166" fontId="16" fillId="0" borderId="5" xfId="0" applyNumberFormat="1" applyFont="1" applyFill="1" applyBorder="1" applyAlignment="1">
      <alignment vertical="center" wrapText="1"/>
    </xf>
    <xf numFmtId="166" fontId="16" fillId="0" borderId="6" xfId="0" applyNumberFormat="1" applyFont="1" applyFill="1" applyBorder="1" applyAlignment="1">
      <alignment vertical="center" wrapText="1"/>
    </xf>
    <xf numFmtId="166" fontId="16" fillId="0" borderId="3" xfId="0" applyNumberFormat="1" applyFont="1" applyFill="1" applyBorder="1" applyAlignment="1">
      <alignment vertical="center" wrapText="1"/>
    </xf>
    <xf numFmtId="0" fontId="8" fillId="0" borderId="3" xfId="0" applyFont="1" applyBorder="1" applyAlignment="1">
      <alignment horizontal="left" vertical="center" wrapText="1"/>
    </xf>
    <xf numFmtId="0" fontId="2" fillId="0" borderId="1" xfId="0" applyFont="1" applyBorder="1" applyAlignment="1">
      <alignment horizontal="center" vertical="center" wrapText="1"/>
    </xf>
    <xf numFmtId="0" fontId="20" fillId="0" borderId="3" xfId="0" applyFont="1" applyBorder="1"/>
    <xf numFmtId="0" fontId="69" fillId="8" borderId="1" xfId="0" applyFont="1" applyFill="1" applyBorder="1" applyAlignment="1">
      <alignment horizontal="center" vertical="center" wrapText="1"/>
    </xf>
    <xf numFmtId="0" fontId="69" fillId="8" borderId="5" xfId="0" applyFont="1" applyFill="1" applyBorder="1" applyAlignment="1">
      <alignment horizontal="center" vertical="center" wrapText="1"/>
    </xf>
    <xf numFmtId="0" fontId="69" fillId="8" borderId="3" xfId="0" applyFont="1" applyFill="1" applyBorder="1" applyAlignment="1">
      <alignment horizontal="center" vertical="center" wrapText="1"/>
    </xf>
    <xf numFmtId="0" fontId="69" fillId="8" borderId="5" xfId="0" applyFont="1" applyFill="1" applyBorder="1" applyAlignment="1">
      <alignment horizontal="left" vertical="top" wrapText="1"/>
    </xf>
    <xf numFmtId="0" fontId="69" fillId="8" borderId="6" xfId="0" applyFont="1" applyFill="1" applyBorder="1" applyAlignment="1">
      <alignment horizontal="left" vertical="top" wrapText="1"/>
    </xf>
    <xf numFmtId="0" fontId="69" fillId="8" borderId="3" xfId="0" applyFont="1" applyFill="1" applyBorder="1" applyAlignment="1">
      <alignment horizontal="left" vertical="top" wrapText="1"/>
    </xf>
    <xf numFmtId="0" fontId="69" fillId="0" borderId="1" xfId="0" applyFont="1" applyFill="1" applyBorder="1" applyAlignment="1">
      <alignment horizontal="center" vertical="top" wrapText="1"/>
    </xf>
    <xf numFmtId="165" fontId="69" fillId="0" borderId="1" xfId="0" applyNumberFormat="1" applyFont="1" applyFill="1" applyBorder="1" applyAlignment="1">
      <alignment horizontal="center" vertical="top" wrapText="1"/>
    </xf>
    <xf numFmtId="0" fontId="69" fillId="8" borderId="6" xfId="0" applyFont="1" applyFill="1" applyBorder="1" applyAlignment="1">
      <alignment horizontal="center" vertical="center" wrapText="1"/>
    </xf>
    <xf numFmtId="1" fontId="69" fillId="0" borderId="1" xfId="0" applyNumberFormat="1" applyFont="1" applyBorder="1" applyAlignment="1">
      <alignment horizontal="center" vertical="top" wrapText="1"/>
    </xf>
    <xf numFmtId="1" fontId="69" fillId="0" borderId="1" xfId="0" applyNumberFormat="1" applyFont="1" applyFill="1" applyBorder="1" applyAlignment="1">
      <alignment horizontal="center" vertical="top" wrapText="1"/>
    </xf>
    <xf numFmtId="0" fontId="6" fillId="19" borderId="1" xfId="0" applyFont="1" applyFill="1" applyBorder="1" applyAlignment="1">
      <alignment horizontal="center" vertical="center" textRotation="90" wrapText="1"/>
    </xf>
    <xf numFmtId="0" fontId="16" fillId="0" borderId="1" xfId="0" applyFont="1" applyBorder="1" applyAlignment="1">
      <alignment horizontal="center" vertical="top" wrapText="1"/>
    </xf>
    <xf numFmtId="0" fontId="12" fillId="0" borderId="6"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3" fontId="69" fillId="0" borderId="5" xfId="0" applyNumberFormat="1" applyFont="1" applyBorder="1" applyAlignment="1">
      <alignment horizontal="center" vertical="top" wrapText="1"/>
    </xf>
    <xf numFmtId="3" fontId="69" fillId="0" borderId="5" xfId="0" applyNumberFormat="1" applyFont="1" applyFill="1" applyBorder="1" applyAlignment="1">
      <alignment horizontal="center" vertical="top" wrapText="1"/>
    </xf>
    <xf numFmtId="0" fontId="69" fillId="0" borderId="5" xfId="0" applyFont="1" applyBorder="1" applyAlignment="1">
      <alignment horizontal="center" vertical="center" textRotation="90" wrapText="1"/>
    </xf>
    <xf numFmtId="0" fontId="69" fillId="0" borderId="6" xfId="0" applyFont="1" applyBorder="1" applyAlignment="1">
      <alignment horizontal="center" vertical="center" textRotation="90" wrapText="1"/>
    </xf>
    <xf numFmtId="0" fontId="69" fillId="0" borderId="3" xfId="0" applyFont="1" applyBorder="1" applyAlignment="1">
      <alignment horizontal="center" vertical="center" textRotation="90" wrapText="1"/>
    </xf>
    <xf numFmtId="0" fontId="6" fillId="12" borderId="5" xfId="0" applyFont="1" applyFill="1" applyBorder="1" applyAlignment="1">
      <alignment horizontal="center" vertical="center" textRotation="90" wrapText="1"/>
    </xf>
    <xf numFmtId="0" fontId="6" fillId="12" borderId="6" xfId="0" applyFont="1" applyFill="1" applyBorder="1" applyAlignment="1">
      <alignment horizontal="center" vertical="center" textRotation="90" wrapText="1"/>
    </xf>
    <xf numFmtId="0" fontId="6" fillId="12" borderId="3" xfId="0" applyFont="1" applyFill="1" applyBorder="1" applyAlignment="1">
      <alignment horizontal="center" vertical="center" textRotation="90" wrapText="1"/>
    </xf>
    <xf numFmtId="0" fontId="69" fillId="0" borderId="5" xfId="0" applyFont="1" applyBorder="1" applyAlignment="1">
      <alignment horizontal="center" vertical="center"/>
    </xf>
    <xf numFmtId="0" fontId="69" fillId="0" borderId="6" xfId="0" applyFont="1" applyBorder="1" applyAlignment="1">
      <alignment horizontal="center" vertical="center"/>
    </xf>
    <xf numFmtId="0" fontId="69" fillId="0" borderId="3" xfId="0" applyFont="1" applyBorder="1" applyAlignment="1">
      <alignment horizontal="center" vertical="center"/>
    </xf>
    <xf numFmtId="0" fontId="6" fillId="0" borderId="14" xfId="0" applyFont="1" applyBorder="1" applyAlignment="1">
      <alignment horizontal="center" wrapText="1"/>
    </xf>
    <xf numFmtId="0" fontId="6" fillId="0" borderId="0" xfId="0" applyFont="1" applyAlignment="1">
      <alignment horizontal="center" wrapText="1"/>
    </xf>
    <xf numFmtId="0" fontId="75" fillId="0" borderId="5" xfId="0" applyFont="1" applyBorder="1" applyAlignment="1">
      <alignment horizontal="center" vertical="center" wrapText="1"/>
    </xf>
    <xf numFmtId="0" fontId="75" fillId="0" borderId="6" xfId="0" applyFont="1" applyBorder="1" applyAlignment="1">
      <alignment horizontal="center" vertical="center" wrapText="1"/>
    </xf>
    <xf numFmtId="0" fontId="75" fillId="0" borderId="3" xfId="0" applyFont="1" applyBorder="1" applyAlignment="1">
      <alignment horizontal="center" vertical="center" wrapText="1"/>
    </xf>
    <xf numFmtId="0" fontId="74" fillId="0" borderId="5" xfId="0" applyFont="1" applyBorder="1" applyAlignment="1">
      <alignment horizontal="center" vertical="center" textRotation="90" wrapText="1"/>
    </xf>
    <xf numFmtId="0" fontId="74" fillId="0" borderId="6" xfId="0" applyFont="1" applyBorder="1" applyAlignment="1">
      <alignment horizontal="center" vertical="center" textRotation="90" wrapText="1"/>
    </xf>
    <xf numFmtId="0" fontId="74" fillId="0" borderId="3" xfId="0" applyFont="1" applyBorder="1" applyAlignment="1">
      <alignment horizontal="center" vertical="center" textRotation="90" wrapText="1"/>
    </xf>
    <xf numFmtId="0" fontId="75" fillId="0" borderId="5" xfId="0" applyFont="1" applyBorder="1" applyAlignment="1">
      <alignment horizontal="center" vertical="center" textRotation="90" wrapText="1"/>
    </xf>
    <xf numFmtId="0" fontId="75" fillId="0" borderId="6" xfId="0" applyFont="1" applyBorder="1" applyAlignment="1">
      <alignment horizontal="center" vertical="center" textRotation="90" wrapText="1"/>
    </xf>
    <xf numFmtId="0" fontId="75" fillId="0" borderId="3" xfId="0" applyFont="1" applyBorder="1" applyAlignment="1">
      <alignment horizontal="center" vertical="center" textRotation="90" wrapText="1"/>
    </xf>
    <xf numFmtId="0" fontId="6" fillId="0" borderId="5" xfId="0" applyFont="1" applyBorder="1" applyAlignment="1">
      <alignment vertical="top" wrapText="1"/>
    </xf>
    <xf numFmtId="0" fontId="6" fillId="0" borderId="6" xfId="0" applyFont="1" applyBorder="1" applyAlignment="1">
      <alignment vertical="top" wrapText="1"/>
    </xf>
    <xf numFmtId="0" fontId="6" fillId="0" borderId="3" xfId="0" applyFont="1" applyBorder="1" applyAlignment="1">
      <alignment vertical="top" wrapText="1"/>
    </xf>
    <xf numFmtId="0" fontId="21" fillId="0" borderId="5" xfId="0" applyFont="1" applyBorder="1" applyAlignment="1">
      <alignment horizontal="center" vertical="center" textRotation="90" wrapText="1"/>
    </xf>
    <xf numFmtId="0" fontId="21" fillId="0" borderId="6" xfId="0" applyFont="1" applyBorder="1" applyAlignment="1">
      <alignment horizontal="center" vertical="center" textRotation="90" wrapText="1"/>
    </xf>
    <xf numFmtId="0" fontId="21" fillId="0" borderId="3" xfId="0" applyFont="1" applyBorder="1" applyAlignment="1">
      <alignment horizontal="center" vertical="center" textRotation="90" wrapText="1"/>
    </xf>
    <xf numFmtId="0" fontId="14" fillId="0" borderId="9" xfId="0" applyFont="1" applyBorder="1" applyAlignment="1">
      <alignment horizontal="right" vertical="top" wrapText="1"/>
    </xf>
    <xf numFmtId="0" fontId="14" fillId="0" borderId="13" xfId="0" applyFont="1" applyBorder="1" applyAlignment="1">
      <alignment horizontal="right" vertical="top" wrapText="1"/>
    </xf>
    <xf numFmtId="0" fontId="14" fillId="0" borderId="10" xfId="0" applyFont="1" applyBorder="1" applyAlignment="1">
      <alignment horizontal="right" vertical="top" wrapText="1"/>
    </xf>
    <xf numFmtId="0" fontId="14" fillId="0" borderId="14" xfId="0" applyFont="1" applyBorder="1" applyAlignment="1">
      <alignment horizontal="right" vertical="top" wrapText="1"/>
    </xf>
    <xf numFmtId="0" fontId="14" fillId="0" borderId="0" xfId="0" applyFont="1" applyBorder="1" applyAlignment="1">
      <alignment horizontal="right" vertical="top" wrapText="1"/>
    </xf>
    <xf numFmtId="0" fontId="14" fillId="0" borderId="15" xfId="0" applyFont="1" applyBorder="1" applyAlignment="1">
      <alignment horizontal="right" vertical="top" wrapText="1"/>
    </xf>
    <xf numFmtId="0" fontId="14" fillId="0" borderId="11" xfId="0" applyFont="1" applyBorder="1" applyAlignment="1">
      <alignment horizontal="right" vertical="top" wrapText="1"/>
    </xf>
    <xf numFmtId="0" fontId="14" fillId="0" borderId="4" xfId="0" applyFont="1" applyBorder="1" applyAlignment="1">
      <alignment horizontal="right" vertical="top" wrapText="1"/>
    </xf>
    <xf numFmtId="0" fontId="14" fillId="0" borderId="12" xfId="0" applyFont="1" applyBorder="1" applyAlignment="1">
      <alignment horizontal="right" vertical="top" wrapText="1"/>
    </xf>
    <xf numFmtId="165" fontId="69" fillId="0" borderId="1" xfId="0" applyNumberFormat="1" applyFont="1" applyBorder="1" applyAlignment="1">
      <alignment vertical="top" wrapText="1"/>
    </xf>
    <xf numFmtId="166" fontId="8" fillId="0" borderId="1" xfId="0" applyNumberFormat="1" applyFont="1" applyBorder="1" applyAlignment="1">
      <alignment vertical="center" textRotation="90" wrapText="1"/>
    </xf>
    <xf numFmtId="0" fontId="6" fillId="0" borderId="1" xfId="0" applyFont="1" applyBorder="1" applyAlignment="1">
      <alignment horizontal="left" vertical="top" wrapText="1"/>
    </xf>
    <xf numFmtId="0" fontId="6" fillId="0" borderId="1" xfId="0" applyFont="1" applyBorder="1" applyAlignment="1">
      <alignment horizontal="right" vertical="top" wrapText="1"/>
    </xf>
    <xf numFmtId="165" fontId="6" fillId="0" borderId="1" xfId="0" applyNumberFormat="1" applyFont="1" applyBorder="1" applyAlignment="1">
      <alignment horizontal="right" vertical="top" wrapText="1"/>
    </xf>
    <xf numFmtId="0" fontId="19" fillId="0" borderId="5" xfId="0" applyFont="1" applyBorder="1" applyAlignment="1">
      <alignment horizontal="center" vertical="center" textRotation="90" wrapText="1"/>
    </xf>
    <xf numFmtId="0" fontId="19" fillId="0" borderId="6"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165" fontId="69" fillId="0" borderId="5" xfId="0" applyNumberFormat="1" applyFont="1" applyBorder="1" applyAlignment="1">
      <alignment vertical="top" wrapText="1"/>
    </xf>
    <xf numFmtId="165" fontId="69" fillId="0" borderId="6" xfId="0" applyNumberFormat="1" applyFont="1" applyBorder="1" applyAlignment="1">
      <alignment vertical="top" wrapText="1"/>
    </xf>
    <xf numFmtId="165" fontId="69" fillId="0" borderId="3" xfId="0" applyNumberFormat="1" applyFont="1" applyBorder="1" applyAlignment="1">
      <alignment vertical="top" wrapText="1"/>
    </xf>
    <xf numFmtId="0" fontId="17" fillId="6" borderId="1" xfId="0" applyFont="1" applyFill="1" applyBorder="1" applyAlignment="1">
      <alignment horizontal="center" vertical="top" wrapText="1"/>
    </xf>
    <xf numFmtId="0" fontId="18" fillId="13" borderId="2" xfId="0" applyFont="1" applyFill="1" applyBorder="1" applyAlignment="1">
      <alignment horizontal="center" vertical="top" wrapText="1"/>
    </xf>
    <xf numFmtId="0" fontId="18" fillId="13" borderId="7" xfId="0" applyFont="1" applyFill="1" applyBorder="1" applyAlignment="1">
      <alignment horizontal="center" vertical="top" wrapText="1"/>
    </xf>
    <xf numFmtId="0" fontId="18" fillId="13" borderId="8" xfId="0" applyFont="1" applyFill="1" applyBorder="1" applyAlignment="1">
      <alignment horizontal="center" vertical="top" wrapText="1"/>
    </xf>
    <xf numFmtId="0" fontId="20" fillId="0" borderId="6" xfId="0" applyFont="1" applyBorder="1"/>
    <xf numFmtId="165" fontId="6" fillId="0" borderId="5" xfId="0" applyNumberFormat="1" applyFont="1" applyBorder="1" applyAlignment="1">
      <alignment vertical="top" wrapText="1"/>
    </xf>
    <xf numFmtId="0" fontId="17" fillId="6" borderId="1" xfId="0" applyFont="1" applyFill="1" applyBorder="1" applyAlignment="1">
      <alignment horizontal="center" vertical="top"/>
    </xf>
    <xf numFmtId="165" fontId="6" fillId="8" borderId="1" xfId="0" applyNumberFormat="1" applyFont="1" applyFill="1" applyBorder="1" applyAlignment="1">
      <alignment vertical="top" wrapText="1"/>
    </xf>
    <xf numFmtId="0" fontId="49" fillId="0" borderId="9" xfId="0" applyFont="1" applyBorder="1" applyAlignment="1">
      <alignment horizontal="center" vertical="top" wrapText="1"/>
    </xf>
    <xf numFmtId="0" fontId="49" fillId="0" borderId="10" xfId="0" applyFont="1" applyBorder="1" applyAlignment="1">
      <alignment horizontal="center" vertical="top" wrapText="1"/>
    </xf>
    <xf numFmtId="0" fontId="49" fillId="0" borderId="14" xfId="0" applyFont="1" applyBorder="1" applyAlignment="1">
      <alignment horizontal="center" vertical="top" wrapText="1"/>
    </xf>
    <xf numFmtId="0" fontId="49" fillId="0" borderId="15" xfId="0" applyFont="1" applyBorder="1" applyAlignment="1">
      <alignment horizontal="center" vertical="top" wrapText="1"/>
    </xf>
    <xf numFmtId="0" fontId="49" fillId="0" borderId="11" xfId="0" applyFont="1" applyBorder="1" applyAlignment="1">
      <alignment horizontal="center" vertical="top" wrapText="1"/>
    </xf>
    <xf numFmtId="0" fontId="49" fillId="0" borderId="12" xfId="0" applyFont="1" applyBorder="1" applyAlignment="1">
      <alignment horizontal="center" vertical="top" wrapText="1"/>
    </xf>
    <xf numFmtId="165" fontId="69" fillId="0" borderId="5" xfId="0" applyNumberFormat="1" applyFont="1" applyFill="1" applyBorder="1" applyAlignment="1">
      <alignment vertical="top" wrapText="1"/>
    </xf>
    <xf numFmtId="165" fontId="69" fillId="0" borderId="6" xfId="0" applyNumberFormat="1" applyFont="1" applyFill="1" applyBorder="1" applyAlignment="1">
      <alignment vertical="top" wrapText="1"/>
    </xf>
    <xf numFmtId="165" fontId="69" fillId="0" borderId="3" xfId="0" applyNumberFormat="1" applyFont="1" applyFill="1" applyBorder="1" applyAlignment="1">
      <alignment vertical="top" wrapText="1"/>
    </xf>
    <xf numFmtId="0" fontId="6" fillId="0" borderId="1" xfId="0" applyFont="1" applyFill="1" applyBorder="1" applyAlignment="1">
      <alignment horizontal="center" vertical="center" textRotation="90" wrapText="1"/>
    </xf>
    <xf numFmtId="14" fontId="76" fillId="0" borderId="9" xfId="0" applyNumberFormat="1" applyFont="1" applyBorder="1" applyAlignment="1">
      <alignment horizontal="center" vertical="top" wrapText="1"/>
    </xf>
    <xf numFmtId="165" fontId="69" fillId="0" borderId="5" xfId="0" applyNumberFormat="1" applyFont="1" applyBorder="1" applyAlignment="1">
      <alignment horizontal="left" vertical="top" wrapText="1"/>
    </xf>
    <xf numFmtId="165" fontId="69" fillId="0" borderId="6" xfId="0" applyNumberFormat="1" applyFont="1" applyBorder="1" applyAlignment="1">
      <alignment horizontal="left" vertical="top" wrapText="1"/>
    </xf>
    <xf numFmtId="165" fontId="69" fillId="0" borderId="3" xfId="0" applyNumberFormat="1" applyFont="1" applyBorder="1" applyAlignment="1">
      <alignment horizontal="left" vertical="top" wrapText="1"/>
    </xf>
    <xf numFmtId="0" fontId="6" fillId="0" borderId="2" xfId="0" applyFont="1" applyBorder="1" applyAlignment="1">
      <alignment horizontal="center" vertical="top" wrapText="1"/>
    </xf>
    <xf numFmtId="0" fontId="6" fillId="0" borderId="7" xfId="0" applyFont="1" applyBorder="1" applyAlignment="1">
      <alignment horizontal="center" vertical="top" wrapText="1"/>
    </xf>
    <xf numFmtId="0" fontId="2" fillId="0" borderId="9" xfId="0" applyFont="1" applyBorder="1" applyAlignment="1">
      <alignment horizontal="right" vertical="top" wrapText="1"/>
    </xf>
    <xf numFmtId="0" fontId="2" fillId="0" borderId="13" xfId="0" applyFont="1" applyBorder="1" applyAlignment="1">
      <alignment horizontal="right" vertical="top" wrapText="1"/>
    </xf>
    <xf numFmtId="0" fontId="2" fillId="0" borderId="10" xfId="0" applyFont="1" applyBorder="1" applyAlignment="1">
      <alignment horizontal="right" vertical="top" wrapText="1"/>
    </xf>
    <xf numFmtId="0" fontId="2" fillId="0" borderId="14" xfId="0" applyFont="1" applyBorder="1" applyAlignment="1">
      <alignment horizontal="right" vertical="top" wrapText="1"/>
    </xf>
    <xf numFmtId="0" fontId="2" fillId="0" borderId="0" xfId="0" applyFont="1" applyBorder="1" applyAlignment="1">
      <alignment horizontal="right" vertical="top" wrapText="1"/>
    </xf>
    <xf numFmtId="0" fontId="2" fillId="0" borderId="15" xfId="0" applyFont="1" applyBorder="1" applyAlignment="1">
      <alignment horizontal="right" vertical="top" wrapText="1"/>
    </xf>
    <xf numFmtId="0" fontId="2" fillId="0" borderId="11" xfId="0" applyFont="1" applyBorder="1" applyAlignment="1">
      <alignment horizontal="right" vertical="top" wrapText="1"/>
    </xf>
    <xf numFmtId="0" fontId="2" fillId="0" borderId="4" xfId="0" applyFont="1" applyBorder="1" applyAlignment="1">
      <alignment horizontal="right" vertical="top" wrapText="1"/>
    </xf>
    <xf numFmtId="0" fontId="2" fillId="0" borderId="12" xfId="0" applyFont="1" applyBorder="1" applyAlignment="1">
      <alignment horizontal="right" vertical="top" wrapText="1"/>
    </xf>
    <xf numFmtId="165" fontId="6" fillId="0" borderId="6" xfId="0" applyNumberFormat="1" applyFont="1" applyBorder="1" applyAlignment="1">
      <alignment vertical="top" wrapText="1"/>
    </xf>
    <xf numFmtId="165" fontId="6" fillId="0" borderId="3" xfId="0" applyNumberFormat="1" applyFont="1" applyBorder="1" applyAlignment="1">
      <alignment vertical="top"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3" xfId="0" applyFont="1" applyBorder="1" applyAlignment="1">
      <alignment horizontal="left" vertical="center" wrapText="1"/>
    </xf>
    <xf numFmtId="0" fontId="8" fillId="0" borderId="5" xfId="0" applyFont="1" applyBorder="1" applyAlignment="1">
      <alignment horizontal="center" vertical="center" textRotation="90" wrapText="1"/>
    </xf>
    <xf numFmtId="0" fontId="8" fillId="0" borderId="6" xfId="0" applyFont="1" applyBorder="1" applyAlignment="1">
      <alignment horizontal="center" vertical="center" textRotation="90" wrapText="1"/>
    </xf>
    <xf numFmtId="0" fontId="8" fillId="0" borderId="3" xfId="0" applyFont="1" applyBorder="1" applyAlignment="1">
      <alignment horizontal="center" vertical="center" textRotation="90" wrapText="1"/>
    </xf>
    <xf numFmtId="0" fontId="46" fillId="0" borderId="5" xfId="0" applyFont="1" applyBorder="1" applyAlignment="1">
      <alignment horizontal="center" vertical="center" textRotation="90" wrapText="1"/>
    </xf>
    <xf numFmtId="0" fontId="46" fillId="0" borderId="6" xfId="0" applyFont="1" applyBorder="1" applyAlignment="1">
      <alignment horizontal="center" vertical="center" textRotation="90" wrapText="1"/>
    </xf>
    <xf numFmtId="0" fontId="46" fillId="0" borderId="3" xfId="0" applyFont="1" applyBorder="1" applyAlignment="1">
      <alignment horizontal="center" vertical="center" textRotation="90" wrapText="1"/>
    </xf>
    <xf numFmtId="0" fontId="6" fillId="8" borderId="5" xfId="0" applyFont="1" applyFill="1" applyBorder="1" applyAlignment="1">
      <alignment horizontal="center" vertical="top" wrapText="1"/>
    </xf>
    <xf numFmtId="0" fontId="6" fillId="8" borderId="6" xfId="0" applyFont="1" applyFill="1" applyBorder="1" applyAlignment="1">
      <alignment horizontal="center" vertical="top" wrapText="1"/>
    </xf>
    <xf numFmtId="0" fontId="6" fillId="8" borderId="3" xfId="0" applyFont="1" applyFill="1" applyBorder="1" applyAlignment="1">
      <alignment horizontal="center" vertical="top" wrapText="1"/>
    </xf>
    <xf numFmtId="0" fontId="6" fillId="0" borderId="6" xfId="0" applyFont="1" applyBorder="1" applyAlignment="1">
      <alignment horizontal="center" vertical="center" textRotation="90"/>
    </xf>
    <xf numFmtId="0" fontId="6" fillId="0" borderId="3" xfId="0" applyFont="1" applyBorder="1" applyAlignment="1">
      <alignment horizontal="center" vertical="center" textRotation="90"/>
    </xf>
    <xf numFmtId="166" fontId="6" fillId="0" borderId="5" xfId="0" applyNumberFormat="1" applyFont="1" applyBorder="1" applyAlignment="1">
      <alignment horizontal="center" vertical="center" wrapText="1"/>
    </xf>
    <xf numFmtId="166" fontId="6" fillId="0" borderId="3" xfId="0" applyNumberFormat="1" applyFont="1" applyBorder="1" applyAlignment="1">
      <alignment horizontal="center" vertical="center" wrapText="1"/>
    </xf>
    <xf numFmtId="166" fontId="69" fillId="0" borderId="5" xfId="0" applyNumberFormat="1" applyFont="1" applyBorder="1" applyAlignment="1">
      <alignment horizontal="center" vertical="center" wrapText="1"/>
    </xf>
    <xf numFmtId="166" fontId="69" fillId="0" borderId="6" xfId="0" applyNumberFormat="1" applyFont="1" applyBorder="1" applyAlignment="1">
      <alignment horizontal="center" vertical="center" wrapText="1"/>
    </xf>
    <xf numFmtId="166" fontId="69" fillId="0" borderId="3" xfId="0" applyNumberFormat="1" applyFont="1" applyBorder="1" applyAlignment="1">
      <alignment horizontal="center" vertical="center" wrapText="1"/>
    </xf>
    <xf numFmtId="0" fontId="17" fillId="6" borderId="5" xfId="0" applyFont="1" applyFill="1" applyBorder="1" applyAlignment="1">
      <alignment horizontal="center" vertical="top" wrapText="1"/>
    </xf>
    <xf numFmtId="0" fontId="17" fillId="6" borderId="6" xfId="0" applyFont="1" applyFill="1" applyBorder="1" applyAlignment="1">
      <alignment horizontal="center" vertical="top" wrapText="1"/>
    </xf>
    <xf numFmtId="0" fontId="17" fillId="6" borderId="3" xfId="0" applyFont="1" applyFill="1" applyBorder="1" applyAlignment="1">
      <alignment horizontal="center" vertical="top" wrapText="1"/>
    </xf>
    <xf numFmtId="0" fontId="26" fillId="0" borderId="6" xfId="0" applyFont="1" applyBorder="1" applyAlignment="1">
      <alignment horizontal="center" vertical="top" wrapText="1"/>
    </xf>
    <xf numFmtId="0" fontId="26" fillId="0" borderId="3" xfId="0" applyFont="1" applyBorder="1" applyAlignment="1">
      <alignment horizontal="center" vertical="top" wrapText="1"/>
    </xf>
    <xf numFmtId="0" fontId="8" fillId="0" borderId="6" xfId="0" applyFont="1" applyBorder="1" applyAlignment="1">
      <alignment horizontal="center" vertical="center" textRotation="90"/>
    </xf>
    <xf numFmtId="0" fontId="8" fillId="0" borderId="3" xfId="0" applyFont="1" applyBorder="1" applyAlignment="1">
      <alignment horizontal="center" vertical="center" textRotation="90"/>
    </xf>
    <xf numFmtId="0" fontId="26" fillId="0" borderId="6" xfId="0" applyFont="1" applyBorder="1" applyAlignment="1">
      <alignment horizontal="left" vertical="top" wrapText="1"/>
    </xf>
    <xf numFmtId="0" fontId="26" fillId="0" borderId="3" xfId="0" applyFont="1" applyBorder="1" applyAlignment="1">
      <alignment horizontal="left" vertical="top" wrapText="1"/>
    </xf>
    <xf numFmtId="0" fontId="75" fillId="0" borderId="1" xfId="0" applyFont="1" applyBorder="1" applyAlignment="1">
      <alignment horizontal="center" vertical="center" wrapText="1"/>
    </xf>
    <xf numFmtId="0" fontId="14" fillId="0" borderId="1" xfId="0" applyFont="1" applyBorder="1" applyAlignment="1">
      <alignment horizontal="right" vertical="top" wrapText="1"/>
    </xf>
    <xf numFmtId="0" fontId="16" fillId="0" borderId="5"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165" fontId="6" fillId="0" borderId="1" xfId="0" applyNumberFormat="1" applyFont="1" applyBorder="1" applyAlignment="1">
      <alignment vertical="top" wrapText="1"/>
    </xf>
    <xf numFmtId="164" fontId="69" fillId="0" borderId="5" xfId="0" applyNumberFormat="1" applyFont="1" applyBorder="1" applyAlignment="1">
      <alignment horizontal="center" vertical="center" wrapText="1"/>
    </xf>
    <xf numFmtId="164" fontId="69" fillId="0" borderId="3" xfId="0" applyNumberFormat="1" applyFont="1" applyBorder="1" applyAlignment="1">
      <alignment horizontal="center" vertical="center" wrapText="1"/>
    </xf>
    <xf numFmtId="164" fontId="69" fillId="0" borderId="6" xfId="0" applyNumberFormat="1" applyFont="1" applyBorder="1" applyAlignment="1">
      <alignment horizontal="center" vertical="center" wrapText="1"/>
    </xf>
    <xf numFmtId="0" fontId="69" fillId="8" borderId="2" xfId="0" applyFont="1" applyFill="1" applyBorder="1" applyAlignment="1">
      <alignment horizontal="left" vertical="top" wrapText="1"/>
    </xf>
    <xf numFmtId="0" fontId="69" fillId="8" borderId="7" xfId="0" applyFont="1" applyFill="1" applyBorder="1" applyAlignment="1">
      <alignment horizontal="left" vertical="top" wrapText="1"/>
    </xf>
    <xf numFmtId="0" fontId="69" fillId="8" borderId="8" xfId="0" applyFont="1" applyFill="1" applyBorder="1" applyAlignment="1">
      <alignment horizontal="left" vertical="top" wrapText="1"/>
    </xf>
    <xf numFmtId="0" fontId="71" fillId="0" borderId="1" xfId="0" applyFont="1" applyBorder="1" applyAlignment="1">
      <alignment horizontal="center" vertical="center" wrapText="1"/>
    </xf>
    <xf numFmtId="2" fontId="69" fillId="0" borderId="5" xfId="4" applyNumberFormat="1" applyFont="1" applyBorder="1" applyAlignment="1">
      <alignment horizontal="center" vertical="top" wrapText="1"/>
    </xf>
    <xf numFmtId="2" fontId="69" fillId="0" borderId="6" xfId="4" applyNumberFormat="1" applyFont="1" applyBorder="1" applyAlignment="1">
      <alignment horizontal="center" vertical="top" wrapText="1"/>
    </xf>
    <xf numFmtId="2" fontId="69" fillId="0" borderId="3" xfId="4" applyNumberFormat="1" applyFont="1" applyBorder="1" applyAlignment="1">
      <alignment horizontal="center" vertical="top"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3" xfId="0" applyFont="1" applyBorder="1" applyAlignment="1">
      <alignment horizontal="center" vertical="center" wrapText="1"/>
    </xf>
    <xf numFmtId="14" fontId="76" fillId="0" borderId="1" xfId="0" applyNumberFormat="1" applyFont="1" applyBorder="1" applyAlignment="1">
      <alignment horizontal="center" vertical="top" wrapText="1"/>
    </xf>
    <xf numFmtId="166" fontId="72" fillId="0" borderId="5" xfId="0" applyNumberFormat="1" applyFont="1" applyBorder="1" applyAlignment="1">
      <alignment horizontal="center" vertical="top" wrapText="1"/>
    </xf>
    <xf numFmtId="166" fontId="72" fillId="0" borderId="6" xfId="0" applyNumberFormat="1" applyFont="1" applyBorder="1" applyAlignment="1">
      <alignment horizontal="center" vertical="top" wrapText="1"/>
    </xf>
    <xf numFmtId="166" fontId="72" fillId="0" borderId="3" xfId="0" applyNumberFormat="1" applyFont="1" applyBorder="1" applyAlignment="1">
      <alignment horizontal="center" vertical="top" wrapText="1"/>
    </xf>
    <xf numFmtId="0" fontId="71" fillId="0" borderId="5" xfId="0" applyFont="1" applyBorder="1" applyAlignment="1">
      <alignment horizontal="left" vertical="top" wrapText="1"/>
    </xf>
    <xf numFmtId="0" fontId="71" fillId="0" borderId="6" xfId="0" applyFont="1" applyBorder="1" applyAlignment="1">
      <alignment horizontal="left" vertical="top" wrapText="1"/>
    </xf>
    <xf numFmtId="0" fontId="71" fillId="0" borderId="3" xfId="0" applyFont="1" applyBorder="1" applyAlignment="1">
      <alignment horizontal="left" vertical="top" wrapText="1"/>
    </xf>
    <xf numFmtId="166" fontId="72" fillId="0" borderId="5" xfId="0" applyNumberFormat="1" applyFont="1" applyBorder="1" applyAlignment="1">
      <alignment horizontal="right" vertical="center" wrapText="1"/>
    </xf>
    <xf numFmtId="166" fontId="72" fillId="0" borderId="3" xfId="0" applyNumberFormat="1" applyFont="1" applyBorder="1" applyAlignment="1">
      <alignment horizontal="right" vertical="center" wrapText="1"/>
    </xf>
    <xf numFmtId="166" fontId="69" fillId="0" borderId="5" xfId="0" applyNumberFormat="1" applyFont="1" applyBorder="1" applyAlignment="1">
      <alignment horizontal="center" vertical="top" wrapText="1"/>
    </xf>
    <xf numFmtId="166" fontId="69" fillId="0" borderId="6" xfId="0" applyNumberFormat="1" applyFont="1" applyBorder="1" applyAlignment="1">
      <alignment horizontal="center" vertical="top" wrapText="1"/>
    </xf>
    <xf numFmtId="166" fontId="69" fillId="0" borderId="3" xfId="0" applyNumberFormat="1" applyFont="1" applyBorder="1" applyAlignment="1">
      <alignment horizontal="center" vertical="top" wrapText="1"/>
    </xf>
    <xf numFmtId="0" fontId="72" fillId="0" borderId="5" xfId="0" applyFont="1" applyFill="1" applyBorder="1" applyAlignment="1">
      <alignment horizontal="left" vertical="top" wrapText="1"/>
    </xf>
    <xf numFmtId="0" fontId="72" fillId="0" borderId="6" xfId="0" applyFont="1" applyFill="1" applyBorder="1" applyAlignment="1">
      <alignment horizontal="left" vertical="top" wrapText="1"/>
    </xf>
    <xf numFmtId="0" fontId="72" fillId="0" borderId="3" xfId="0" applyFont="1" applyFill="1" applyBorder="1" applyAlignment="1">
      <alignment horizontal="left" vertical="top" wrapText="1"/>
    </xf>
    <xf numFmtId="0" fontId="72" fillId="0" borderId="1" xfId="0" applyFont="1" applyFill="1" applyBorder="1" applyAlignment="1">
      <alignment horizontal="left" vertical="center" wrapText="1"/>
    </xf>
    <xf numFmtId="166" fontId="72" fillId="0" borderId="1" xfId="0" applyNumberFormat="1" applyFont="1" applyBorder="1" applyAlignment="1">
      <alignment horizontal="right" vertical="center" wrapText="1"/>
    </xf>
    <xf numFmtId="166" fontId="72" fillId="0" borderId="5" xfId="0" applyNumberFormat="1" applyFont="1" applyBorder="1" applyAlignment="1">
      <alignment horizontal="center" vertical="center" wrapText="1"/>
    </xf>
    <xf numFmtId="166" fontId="72" fillId="0" borderId="6" xfId="0" applyNumberFormat="1" applyFont="1" applyBorder="1" applyAlignment="1">
      <alignment horizontal="center" vertical="center" wrapText="1"/>
    </xf>
    <xf numFmtId="166" fontId="72" fillId="0" borderId="3" xfId="0" applyNumberFormat="1" applyFont="1" applyBorder="1" applyAlignment="1">
      <alignment horizontal="center" vertical="center" wrapText="1"/>
    </xf>
    <xf numFmtId="0" fontId="72" fillId="0" borderId="5" xfId="0" applyFont="1" applyFill="1" applyBorder="1" applyAlignment="1">
      <alignment horizontal="center" vertical="center" wrapText="1"/>
    </xf>
    <xf numFmtId="0" fontId="72" fillId="0" borderId="6" xfId="0" applyFont="1" applyFill="1" applyBorder="1" applyAlignment="1">
      <alignment horizontal="center" vertical="center" wrapText="1"/>
    </xf>
    <xf numFmtId="0" fontId="72" fillId="0" borderId="3" xfId="0" applyFont="1" applyFill="1" applyBorder="1" applyAlignment="1">
      <alignment horizontal="center" vertical="center" wrapText="1"/>
    </xf>
    <xf numFmtId="0" fontId="16" fillId="0" borderId="9" xfId="0" applyFont="1" applyBorder="1" applyAlignment="1">
      <alignment horizontal="right" vertical="top" wrapText="1"/>
    </xf>
    <xf numFmtId="0" fontId="16" fillId="0" borderId="13" xfId="0" applyFont="1" applyBorder="1" applyAlignment="1">
      <alignment horizontal="right" vertical="top" wrapText="1"/>
    </xf>
    <xf numFmtId="0" fontId="16" fillId="0" borderId="14" xfId="0" applyFont="1" applyBorder="1" applyAlignment="1">
      <alignment horizontal="right" vertical="top" wrapText="1"/>
    </xf>
    <xf numFmtId="0" fontId="16" fillId="0" borderId="0" xfId="0" applyFont="1" applyBorder="1" applyAlignment="1">
      <alignment horizontal="right" vertical="top" wrapText="1"/>
    </xf>
    <xf numFmtId="0" fontId="16" fillId="0" borderId="11" xfId="0" applyFont="1" applyBorder="1" applyAlignment="1">
      <alignment horizontal="right" vertical="top" wrapText="1"/>
    </xf>
    <xf numFmtId="0" fontId="16" fillId="0" borderId="4" xfId="0" applyFont="1" applyBorder="1" applyAlignment="1">
      <alignment horizontal="right" vertical="top" wrapText="1"/>
    </xf>
    <xf numFmtId="0" fontId="76" fillId="0" borderId="9" xfId="0" applyFont="1" applyFill="1" applyBorder="1" applyAlignment="1">
      <alignment horizontal="center" vertical="top" wrapText="1"/>
    </xf>
    <xf numFmtId="0" fontId="76" fillId="0" borderId="10" xfId="0" applyFont="1" applyFill="1" applyBorder="1" applyAlignment="1">
      <alignment horizontal="center" vertical="top" wrapText="1"/>
    </xf>
    <xf numFmtId="0" fontId="76" fillId="0" borderId="14" xfId="0" applyFont="1" applyFill="1" applyBorder="1" applyAlignment="1">
      <alignment horizontal="center" vertical="top" wrapText="1"/>
    </xf>
    <xf numFmtId="0" fontId="76" fillId="0" borderId="15" xfId="0" applyFont="1" applyFill="1" applyBorder="1" applyAlignment="1">
      <alignment horizontal="center" vertical="top" wrapText="1"/>
    </xf>
    <xf numFmtId="0" fontId="76" fillId="0" borderId="11" xfId="0" applyFont="1" applyFill="1" applyBorder="1" applyAlignment="1">
      <alignment horizontal="center" vertical="top" wrapText="1"/>
    </xf>
    <xf numFmtId="0" fontId="76" fillId="0" borderId="12" xfId="0" applyFont="1" applyFill="1" applyBorder="1" applyAlignment="1">
      <alignment horizontal="center" vertical="top" wrapText="1"/>
    </xf>
    <xf numFmtId="165" fontId="69" fillId="0" borderId="5" xfId="0" applyNumberFormat="1" applyFont="1" applyFill="1" applyBorder="1" applyAlignment="1">
      <alignment horizontal="right" vertical="top" wrapText="1"/>
    </xf>
    <xf numFmtId="165" fontId="69" fillId="0" borderId="6" xfId="0" applyNumberFormat="1" applyFont="1" applyFill="1" applyBorder="1" applyAlignment="1">
      <alignment horizontal="right" vertical="top" wrapText="1"/>
    </xf>
    <xf numFmtId="165" fontId="69" fillId="0" borderId="3" xfId="0" applyNumberFormat="1" applyFont="1" applyFill="1" applyBorder="1" applyAlignment="1">
      <alignment horizontal="right"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15" xfId="0" applyFont="1" applyFill="1" applyBorder="1" applyAlignment="1">
      <alignment horizontal="center" vertical="top" wrapText="1"/>
    </xf>
    <xf numFmtId="0" fontId="6" fillId="0" borderId="11" xfId="0" applyFont="1" applyFill="1" applyBorder="1" applyAlignment="1">
      <alignment horizontal="center" vertical="top" wrapText="1"/>
    </xf>
    <xf numFmtId="0" fontId="6" fillId="0" borderId="12"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6" xfId="0" applyFont="1" applyFill="1" applyBorder="1" applyAlignment="1">
      <alignment horizontal="center" vertical="top" wrapText="1"/>
    </xf>
    <xf numFmtId="0" fontId="6" fillId="0" borderId="3" xfId="0" applyFont="1" applyFill="1" applyBorder="1" applyAlignment="1">
      <alignment horizontal="center" vertical="top" wrapText="1"/>
    </xf>
    <xf numFmtId="165" fontId="6" fillId="0" borderId="5" xfId="0" applyNumberFormat="1" applyFont="1" applyFill="1" applyBorder="1" applyAlignment="1">
      <alignment horizontal="right" vertical="top" wrapText="1"/>
    </xf>
    <xf numFmtId="165" fontId="6" fillId="0" borderId="6" xfId="0" applyNumberFormat="1" applyFont="1" applyFill="1" applyBorder="1" applyAlignment="1">
      <alignment horizontal="right" vertical="top" wrapText="1"/>
    </xf>
    <xf numFmtId="165" fontId="6" fillId="0" borderId="3" xfId="0" applyNumberFormat="1" applyFont="1" applyFill="1" applyBorder="1" applyAlignment="1">
      <alignment horizontal="right" vertical="top" wrapText="1"/>
    </xf>
    <xf numFmtId="0" fontId="6" fillId="0" borderId="6" xfId="0" applyFont="1" applyFill="1" applyBorder="1" applyAlignment="1">
      <alignment horizontal="left" vertical="top" wrapText="1"/>
    </xf>
    <xf numFmtId="0" fontId="67" fillId="0" borderId="5" xfId="0" applyFont="1" applyBorder="1" applyAlignment="1">
      <alignment horizontal="center" vertical="center" textRotation="90" wrapText="1"/>
    </xf>
    <xf numFmtId="0" fontId="67" fillId="0" borderId="6" xfId="0" applyFont="1" applyBorder="1" applyAlignment="1">
      <alignment horizontal="center" vertical="center" textRotation="90" wrapText="1"/>
    </xf>
    <xf numFmtId="0" fontId="69" fillId="0" borderId="5" xfId="0" applyFont="1" applyFill="1" applyBorder="1" applyAlignment="1">
      <alignment horizontal="center" vertical="center" textRotation="90" wrapText="1"/>
    </xf>
    <xf numFmtId="0" fontId="69" fillId="0" borderId="6" xfId="0" applyFont="1" applyFill="1" applyBorder="1" applyAlignment="1">
      <alignment horizontal="center" vertical="center" textRotation="90" wrapText="1"/>
    </xf>
    <xf numFmtId="0" fontId="69" fillId="0" borderId="3" xfId="0" applyFont="1" applyFill="1" applyBorder="1" applyAlignment="1">
      <alignment horizontal="center" vertical="center" textRotation="90" wrapText="1"/>
    </xf>
    <xf numFmtId="0" fontId="19" fillId="0" borderId="0" xfId="0" applyFont="1" applyBorder="1" applyAlignment="1">
      <alignment horizontal="left" vertical="top" wrapText="1"/>
    </xf>
    <xf numFmtId="0" fontId="29" fillId="0" borderId="0" xfId="0" applyFont="1" applyBorder="1" applyAlignment="1">
      <alignment horizontal="left" vertical="top" wrapText="1"/>
    </xf>
    <xf numFmtId="0" fontId="6" fillId="0" borderId="8" xfId="0" applyFont="1" applyBorder="1" applyAlignment="1">
      <alignment horizontal="center" vertical="top" wrapText="1"/>
    </xf>
    <xf numFmtId="0" fontId="17" fillId="5" borderId="1" xfId="0" applyFont="1" applyFill="1" applyBorder="1" applyAlignment="1">
      <alignment horizontal="center" vertical="top"/>
    </xf>
    <xf numFmtId="0" fontId="23" fillId="7" borderId="2" xfId="0" applyFont="1" applyFill="1" applyBorder="1" applyAlignment="1">
      <alignment horizontal="center" vertical="top" wrapText="1"/>
    </xf>
    <xf numFmtId="0" fontId="23" fillId="7" borderId="7" xfId="0" applyFont="1" applyFill="1" applyBorder="1" applyAlignment="1">
      <alignment horizontal="center" vertical="top" wrapText="1"/>
    </xf>
    <xf numFmtId="0" fontId="23" fillId="7" borderId="8" xfId="0" applyFont="1" applyFill="1" applyBorder="1" applyAlignment="1">
      <alignment horizontal="center" vertical="top" wrapText="1"/>
    </xf>
    <xf numFmtId="0" fontId="17" fillId="5" borderId="5" xfId="0" applyFont="1" applyFill="1" applyBorder="1" applyAlignment="1">
      <alignment horizontal="center" vertical="top"/>
    </xf>
    <xf numFmtId="0" fontId="17" fillId="5" borderId="6" xfId="0" applyFont="1" applyFill="1" applyBorder="1" applyAlignment="1">
      <alignment horizontal="center" vertical="top"/>
    </xf>
    <xf numFmtId="0" fontId="17" fillId="5" borderId="3" xfId="0" applyFont="1" applyFill="1" applyBorder="1" applyAlignment="1">
      <alignment horizontal="center" vertical="top"/>
    </xf>
    <xf numFmtId="0" fontId="6" fillId="0" borderId="5" xfId="0" applyFont="1" applyFill="1" applyBorder="1" applyAlignment="1">
      <alignment horizontal="center" vertical="center" textRotation="90" wrapText="1"/>
    </xf>
    <xf numFmtId="0" fontId="6" fillId="0" borderId="6" xfId="0" applyFont="1" applyFill="1" applyBorder="1" applyAlignment="1">
      <alignment horizontal="center" vertical="center" textRotation="90" wrapText="1"/>
    </xf>
    <xf numFmtId="0" fontId="6" fillId="0" borderId="3" xfId="0" applyFont="1" applyFill="1" applyBorder="1" applyAlignment="1">
      <alignment horizontal="center" vertical="center" textRotation="90" wrapText="1"/>
    </xf>
    <xf numFmtId="165" fontId="6" fillId="0" borderId="5" xfId="0" applyNumberFormat="1" applyFont="1" applyBorder="1" applyAlignment="1">
      <alignment horizontal="right" vertical="top" wrapText="1"/>
    </xf>
    <xf numFmtId="165" fontId="6" fillId="0" borderId="6" xfId="0" applyNumberFormat="1" applyFont="1" applyBorder="1" applyAlignment="1">
      <alignment horizontal="right" vertical="top" wrapText="1"/>
    </xf>
    <xf numFmtId="165" fontId="6" fillId="0" borderId="3" xfId="0" applyNumberFormat="1" applyFont="1" applyBorder="1" applyAlignment="1">
      <alignment horizontal="right" vertical="top" wrapText="1"/>
    </xf>
    <xf numFmtId="0" fontId="71" fillId="0" borderId="5" xfId="0" applyFont="1" applyBorder="1" applyAlignment="1">
      <alignment horizontal="center" vertical="center" textRotation="90" wrapText="1"/>
    </xf>
    <xf numFmtId="0" fontId="71" fillId="0" borderId="6" xfId="0" applyFont="1" applyBorder="1" applyAlignment="1">
      <alignment horizontal="center" vertical="center" textRotation="90" wrapText="1"/>
    </xf>
    <xf numFmtId="0" fontId="71" fillId="0" borderId="3" xfId="0" applyFont="1" applyBorder="1" applyAlignment="1">
      <alignment horizontal="center" vertical="center" textRotation="90" wrapText="1"/>
    </xf>
    <xf numFmtId="165" fontId="69" fillId="0" borderId="5" xfId="0" applyNumberFormat="1" applyFont="1" applyBorder="1" applyAlignment="1">
      <alignment horizontal="right" vertical="top" wrapText="1"/>
    </xf>
    <xf numFmtId="165" fontId="69" fillId="0" borderId="6" xfId="0" applyNumberFormat="1" applyFont="1" applyBorder="1" applyAlignment="1">
      <alignment horizontal="right" vertical="top" wrapText="1"/>
    </xf>
    <xf numFmtId="165" fontId="69" fillId="0" borderId="3" xfId="0" applyNumberFormat="1" applyFont="1" applyBorder="1" applyAlignment="1">
      <alignment horizontal="right" vertical="top" wrapText="1"/>
    </xf>
    <xf numFmtId="0" fontId="6" fillId="0" borderId="5" xfId="0" applyFont="1" applyBorder="1" applyAlignment="1">
      <alignment horizontal="right" vertical="top" wrapText="1"/>
    </xf>
    <xf numFmtId="0" fontId="6" fillId="0" borderId="6" xfId="0" applyFont="1" applyBorder="1" applyAlignment="1">
      <alignment horizontal="right" vertical="top" wrapText="1"/>
    </xf>
    <xf numFmtId="0" fontId="6" fillId="0" borderId="3" xfId="0" applyFont="1" applyBorder="1" applyAlignment="1">
      <alignment horizontal="right" vertical="top" wrapText="1"/>
    </xf>
    <xf numFmtId="0" fontId="61" fillId="0" borderId="5" xfId="0" applyFont="1" applyBorder="1" applyAlignment="1">
      <alignment horizontal="center" vertical="center" textRotation="90" wrapText="1"/>
    </xf>
    <xf numFmtId="0" fontId="61" fillId="0" borderId="6" xfId="0" applyFont="1" applyBorder="1" applyAlignment="1">
      <alignment horizontal="center" vertical="center" textRotation="90" wrapText="1"/>
    </xf>
    <xf numFmtId="0" fontId="61" fillId="0" borderId="3" xfId="0" applyFont="1" applyBorder="1" applyAlignment="1">
      <alignment horizontal="center" vertical="center" textRotation="90" wrapText="1"/>
    </xf>
    <xf numFmtId="165" fontId="6" fillId="8" borderId="5" xfId="0" applyNumberFormat="1" applyFont="1" applyFill="1" applyBorder="1" applyAlignment="1">
      <alignment horizontal="right" vertical="top" wrapText="1"/>
    </xf>
    <xf numFmtId="165" fontId="6" fillId="8" borderId="6" xfId="0" applyNumberFormat="1" applyFont="1" applyFill="1" applyBorder="1" applyAlignment="1">
      <alignment horizontal="right" vertical="top" wrapText="1"/>
    </xf>
    <xf numFmtId="165" fontId="6" fillId="8" borderId="3" xfId="0" applyNumberFormat="1" applyFont="1" applyFill="1" applyBorder="1" applyAlignment="1">
      <alignment horizontal="right" vertical="top" wrapText="1"/>
    </xf>
    <xf numFmtId="0" fontId="67" fillId="0" borderId="3" xfId="0" applyFont="1" applyBorder="1" applyAlignment="1">
      <alignment horizontal="center" vertical="center" textRotation="90" wrapText="1"/>
    </xf>
    <xf numFmtId="0" fontId="6" fillId="8" borderId="5" xfId="0" applyFont="1" applyFill="1" applyBorder="1" applyAlignment="1">
      <alignment horizontal="left" vertical="top" wrapText="1"/>
    </xf>
    <xf numFmtId="0" fontId="6" fillId="8" borderId="6" xfId="0" applyFont="1" applyFill="1" applyBorder="1" applyAlignment="1">
      <alignment horizontal="left" vertical="top" wrapText="1"/>
    </xf>
    <xf numFmtId="0" fontId="6" fillId="8" borderId="3" xfId="0" applyFont="1" applyFill="1" applyBorder="1" applyAlignment="1">
      <alignment horizontal="left" vertical="top" wrapText="1"/>
    </xf>
    <xf numFmtId="0" fontId="12" fillId="8" borderId="5" xfId="0" applyFont="1" applyFill="1" applyBorder="1" applyAlignment="1">
      <alignment horizontal="center" vertical="center" textRotation="90" wrapText="1"/>
    </xf>
    <xf numFmtId="0" fontId="12" fillId="8" borderId="6" xfId="0" applyFont="1" applyFill="1" applyBorder="1" applyAlignment="1">
      <alignment horizontal="center" vertical="center" textRotation="90" wrapText="1"/>
    </xf>
    <xf numFmtId="0" fontId="12" fillId="8" borderId="3" xfId="0" applyFont="1" applyFill="1" applyBorder="1" applyAlignment="1">
      <alignment horizontal="center" vertical="center" textRotation="90" wrapText="1"/>
    </xf>
    <xf numFmtId="0" fontId="16" fillId="0" borderId="10" xfId="0" applyFont="1" applyBorder="1" applyAlignment="1">
      <alignment horizontal="center" vertical="top" wrapText="1"/>
    </xf>
    <xf numFmtId="0" fontId="16" fillId="0" borderId="14" xfId="0" applyFont="1" applyBorder="1" applyAlignment="1">
      <alignment horizontal="center" vertical="top" wrapText="1"/>
    </xf>
    <xf numFmtId="0" fontId="16" fillId="0" borderId="15" xfId="0" applyFont="1" applyBorder="1" applyAlignment="1">
      <alignment horizontal="center" vertical="top" wrapText="1"/>
    </xf>
    <xf numFmtId="0" fontId="16" fillId="0" borderId="11" xfId="0" applyFont="1" applyBorder="1" applyAlignment="1">
      <alignment horizontal="center" vertical="top" wrapText="1"/>
    </xf>
    <xf numFmtId="0" fontId="16" fillId="0" borderId="12" xfId="0" applyFont="1" applyBorder="1" applyAlignment="1">
      <alignment horizontal="center" vertical="top" wrapText="1"/>
    </xf>
    <xf numFmtId="0" fontId="6" fillId="8" borderId="5" xfId="0" applyFont="1" applyFill="1" applyBorder="1" applyAlignment="1">
      <alignment horizontal="right" vertical="top" wrapText="1"/>
    </xf>
    <xf numFmtId="0" fontId="6" fillId="8" borderId="6" xfId="0" applyFont="1" applyFill="1" applyBorder="1" applyAlignment="1">
      <alignment horizontal="right" vertical="top" wrapText="1"/>
    </xf>
    <xf numFmtId="0" fontId="6" fillId="8" borderId="3" xfId="0" applyFont="1" applyFill="1" applyBorder="1" applyAlignment="1">
      <alignment horizontal="right" vertical="top"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 xfId="0" applyFont="1" applyBorder="1" applyAlignment="1">
      <alignment horizontal="center" vertical="center" wrapText="1"/>
    </xf>
    <xf numFmtId="0" fontId="17" fillId="5" borderId="5" xfId="0" applyFont="1" applyFill="1" applyBorder="1" applyAlignment="1">
      <alignment horizontal="center" vertical="top" wrapText="1"/>
    </xf>
    <xf numFmtId="0" fontId="17" fillId="5" borderId="6" xfId="0" applyFont="1" applyFill="1" applyBorder="1" applyAlignment="1">
      <alignment horizontal="center" vertical="top" wrapText="1"/>
    </xf>
    <xf numFmtId="0" fontId="17" fillId="5" borderId="3" xfId="0" applyFont="1" applyFill="1" applyBorder="1" applyAlignment="1">
      <alignment horizontal="center" vertical="top" wrapText="1"/>
    </xf>
    <xf numFmtId="0" fontId="12" fillId="8" borderId="5" xfId="0" applyFont="1" applyFill="1" applyBorder="1" applyAlignment="1">
      <alignment horizontal="left" vertical="top" wrapText="1"/>
    </xf>
    <xf numFmtId="0" fontId="12" fillId="8" borderId="3" xfId="0" applyFont="1" applyFill="1" applyBorder="1" applyAlignment="1">
      <alignment horizontal="left" vertical="top" wrapText="1"/>
    </xf>
    <xf numFmtId="0" fontId="12"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5" fillId="0" borderId="5" xfId="0" applyFont="1" applyBorder="1" applyAlignment="1">
      <alignment horizontal="center" vertical="top" wrapText="1"/>
    </xf>
    <xf numFmtId="0" fontId="5" fillId="0" borderId="3" xfId="0" applyFont="1" applyBorder="1" applyAlignment="1">
      <alignment horizontal="center" vertical="top" wrapText="1"/>
    </xf>
    <xf numFmtId="0" fontId="12" fillId="0" borderId="5" xfId="0" applyFont="1" applyBorder="1" applyAlignment="1">
      <alignment horizontal="left" vertical="top" wrapText="1"/>
    </xf>
    <xf numFmtId="0" fontId="12" fillId="0" borderId="3" xfId="0" applyFont="1" applyBorder="1" applyAlignment="1">
      <alignment horizontal="left" vertical="top" wrapText="1"/>
    </xf>
    <xf numFmtId="0" fontId="5" fillId="0" borderId="6" xfId="0" applyFont="1" applyBorder="1" applyAlignment="1">
      <alignment horizontal="center" vertical="top" wrapText="1"/>
    </xf>
    <xf numFmtId="0" fontId="12" fillId="0" borderId="5" xfId="0" applyFont="1" applyFill="1" applyBorder="1" applyAlignment="1">
      <alignment horizontal="center" vertical="top" wrapText="1"/>
    </xf>
    <xf numFmtId="0" fontId="12" fillId="0" borderId="3" xfId="0" applyFont="1" applyFill="1" applyBorder="1" applyAlignment="1">
      <alignment horizontal="center" vertical="top" wrapText="1"/>
    </xf>
    <xf numFmtId="0" fontId="12" fillId="0" borderId="1" xfId="0" applyFont="1" applyBorder="1" applyAlignment="1">
      <alignment horizontal="center" vertical="top" wrapText="1"/>
    </xf>
    <xf numFmtId="0" fontId="7" fillId="0" borderId="0" xfId="0" applyFont="1" applyAlignment="1">
      <alignment horizontal="center"/>
    </xf>
    <xf numFmtId="0" fontId="4" fillId="0" borderId="0" xfId="0" applyFont="1" applyAlignment="1">
      <alignment horizontal="center"/>
    </xf>
    <xf numFmtId="0" fontId="3" fillId="0" borderId="2" xfId="0" applyFont="1" applyBorder="1" applyAlignment="1">
      <alignment horizontal="center" vertical="top" wrapText="1"/>
    </xf>
    <xf numFmtId="0" fontId="3" fillId="0" borderId="8" xfId="0" applyFont="1" applyBorder="1" applyAlignment="1">
      <alignment horizontal="center" vertical="top" wrapText="1"/>
    </xf>
    <xf numFmtId="0" fontId="5" fillId="0" borderId="1" xfId="0" applyFont="1" applyBorder="1" applyAlignment="1">
      <alignment horizontal="center" vertical="top" wrapText="1"/>
    </xf>
    <xf numFmtId="0" fontId="2" fillId="0" borderId="11" xfId="0" applyFont="1" applyBorder="1" applyAlignment="1">
      <alignment horizontal="center" vertical="top" wrapText="1"/>
    </xf>
    <xf numFmtId="0" fontId="2" fillId="0" borderId="4" xfId="0" applyFont="1" applyBorder="1" applyAlignment="1">
      <alignment horizontal="center" vertical="top" wrapText="1"/>
    </xf>
    <xf numFmtId="0" fontId="2" fillId="0" borderId="12" xfId="0" applyFont="1" applyBorder="1" applyAlignment="1">
      <alignment horizontal="center" vertical="top" wrapText="1"/>
    </xf>
    <xf numFmtId="0" fontId="12" fillId="0" borderId="6" xfId="0" applyFont="1" applyBorder="1" applyAlignment="1">
      <alignment horizontal="left" vertical="top" wrapText="1"/>
    </xf>
    <xf numFmtId="0" fontId="12" fillId="0" borderId="1" xfId="0" applyFont="1" applyBorder="1" applyAlignment="1">
      <alignment horizontal="left" vertical="top" wrapText="1"/>
    </xf>
    <xf numFmtId="0" fontId="12" fillId="8" borderId="1" xfId="0" applyFont="1" applyFill="1" applyBorder="1" applyAlignment="1">
      <alignment horizontal="center" vertical="top" wrapText="1"/>
    </xf>
    <xf numFmtId="0" fontId="8" fillId="0" borderId="3" xfId="0" applyFont="1" applyBorder="1" applyAlignment="1">
      <alignment horizontal="center" vertical="top" wrapText="1"/>
    </xf>
    <xf numFmtId="0" fontId="2" fillId="9" borderId="2" xfId="0" applyFont="1" applyFill="1" applyBorder="1" applyAlignment="1">
      <alignment horizontal="center" vertical="top" wrapText="1"/>
    </xf>
    <xf numFmtId="0" fontId="2" fillId="9" borderId="7" xfId="0" applyFont="1" applyFill="1" applyBorder="1" applyAlignment="1">
      <alignment horizontal="center" vertical="top" wrapText="1"/>
    </xf>
    <xf numFmtId="0" fontId="2" fillId="9" borderId="8" xfId="0" applyFont="1" applyFill="1" applyBorder="1" applyAlignment="1">
      <alignment horizontal="center" vertical="top" wrapText="1"/>
    </xf>
    <xf numFmtId="0" fontId="8" fillId="0" borderId="6" xfId="0" applyFont="1" applyBorder="1" applyAlignment="1">
      <alignment horizontal="center" vertical="top" wrapText="1"/>
    </xf>
    <xf numFmtId="0" fontId="41" fillId="0" borderId="5" xfId="0" applyFont="1" applyBorder="1" applyAlignment="1">
      <alignment horizontal="center" vertical="top" wrapText="1"/>
    </xf>
    <xf numFmtId="0" fontId="41" fillId="0" borderId="6" xfId="0" applyFont="1" applyBorder="1" applyAlignment="1">
      <alignment horizontal="center" vertical="top" wrapText="1"/>
    </xf>
    <xf numFmtId="0" fontId="41" fillId="0" borderId="3" xfId="0" applyFont="1" applyBorder="1" applyAlignment="1">
      <alignment horizontal="center" vertical="top" wrapText="1"/>
    </xf>
    <xf numFmtId="0" fontId="42" fillId="0" borderId="5" xfId="0" applyFont="1" applyBorder="1" applyAlignment="1">
      <alignment horizontal="center" vertical="center" textRotation="90" wrapText="1"/>
    </xf>
    <xf numFmtId="0" fontId="42" fillId="0" borderId="6" xfId="0" applyFont="1" applyBorder="1" applyAlignment="1">
      <alignment horizontal="center" vertical="center" textRotation="90" wrapText="1"/>
    </xf>
    <xf numFmtId="0" fontId="42" fillId="0" borderId="3" xfId="0" applyFont="1" applyBorder="1" applyAlignment="1">
      <alignment horizontal="center" vertical="center" textRotation="90" wrapText="1"/>
    </xf>
    <xf numFmtId="167" fontId="19" fillId="0" borderId="5" xfId="0" applyNumberFormat="1" applyFont="1" applyBorder="1" applyAlignment="1">
      <alignment horizontal="center" vertical="top" wrapText="1"/>
    </xf>
    <xf numFmtId="167" fontId="19" fillId="0" borderId="6" xfId="0" applyNumberFormat="1" applyFont="1" applyBorder="1" applyAlignment="1">
      <alignment horizontal="center" vertical="top" wrapText="1"/>
    </xf>
    <xf numFmtId="167" fontId="19" fillId="0" borderId="3" xfId="0" applyNumberFormat="1" applyFont="1" applyBorder="1" applyAlignment="1">
      <alignment horizontal="center" vertical="top" wrapText="1"/>
    </xf>
    <xf numFmtId="0" fontId="42" fillId="0" borderId="5" xfId="0" applyFont="1" applyBorder="1" applyAlignment="1">
      <alignment horizontal="center" vertical="top" wrapText="1"/>
    </xf>
    <xf numFmtId="0" fontId="42" fillId="0" borderId="6" xfId="0" applyFont="1" applyBorder="1" applyAlignment="1">
      <alignment horizontal="center" vertical="top" wrapText="1"/>
    </xf>
    <xf numFmtId="0" fontId="42" fillId="0" borderId="3" xfId="0" applyFont="1" applyBorder="1" applyAlignment="1">
      <alignment horizontal="center" vertical="top" wrapText="1"/>
    </xf>
    <xf numFmtId="167" fontId="43" fillId="0" borderId="5" xfId="0" applyNumberFormat="1" applyFont="1" applyBorder="1" applyAlignment="1">
      <alignment horizontal="center" vertical="top" wrapText="1"/>
    </xf>
    <xf numFmtId="167" fontId="43" fillId="0" borderId="6" xfId="0" applyNumberFormat="1" applyFont="1" applyBorder="1" applyAlignment="1">
      <alignment horizontal="center" vertical="top" wrapText="1"/>
    </xf>
    <xf numFmtId="167" fontId="43" fillId="0" borderId="3" xfId="0" applyNumberFormat="1" applyFont="1" applyBorder="1" applyAlignment="1">
      <alignment horizontal="center" vertical="top" wrapText="1"/>
    </xf>
    <xf numFmtId="0" fontId="42" fillId="8" borderId="5" xfId="0" applyFont="1" applyFill="1" applyBorder="1" applyAlignment="1">
      <alignment horizontal="center" vertical="top" wrapText="1"/>
    </xf>
    <xf numFmtId="0" fontId="42" fillId="8" borderId="6" xfId="0" applyFont="1" applyFill="1" applyBorder="1" applyAlignment="1">
      <alignment horizontal="center" vertical="top" wrapText="1"/>
    </xf>
    <xf numFmtId="0" fontId="42" fillId="8" borderId="3" xfId="0" applyFont="1" applyFill="1" applyBorder="1" applyAlignment="1">
      <alignment horizontal="center" vertical="top" wrapText="1"/>
    </xf>
    <xf numFmtId="167" fontId="41" fillId="0" borderId="1" xfId="0" applyNumberFormat="1" applyFont="1" applyBorder="1" applyAlignment="1">
      <alignment horizontal="center" vertical="top" wrapText="1"/>
    </xf>
    <xf numFmtId="0" fontId="19" fillId="0" borderId="5" xfId="0" applyFont="1" applyBorder="1" applyAlignment="1">
      <alignment horizontal="center" vertical="top" wrapText="1"/>
    </xf>
    <xf numFmtId="0" fontId="19" fillId="0" borderId="6" xfId="0" applyFont="1" applyBorder="1" applyAlignment="1">
      <alignment horizontal="center" vertical="top" wrapText="1"/>
    </xf>
    <xf numFmtId="0" fontId="19" fillId="0" borderId="3" xfId="0" applyFont="1" applyBorder="1" applyAlignment="1">
      <alignment horizontal="center" vertical="top" wrapText="1"/>
    </xf>
    <xf numFmtId="0" fontId="42" fillId="8" borderId="5" xfId="0" applyFont="1" applyFill="1" applyBorder="1" applyAlignment="1">
      <alignment horizontal="center" vertical="center" textRotation="90" wrapText="1"/>
    </xf>
    <xf numFmtId="0" fontId="42" fillId="8" borderId="6" xfId="0" applyFont="1" applyFill="1" applyBorder="1" applyAlignment="1">
      <alignment horizontal="center" vertical="center" textRotation="90" wrapText="1"/>
    </xf>
    <xf numFmtId="0" fontId="42" fillId="8" borderId="3" xfId="0" applyFont="1" applyFill="1" applyBorder="1" applyAlignment="1">
      <alignment horizontal="center" vertical="center" textRotation="90" wrapText="1"/>
    </xf>
    <xf numFmtId="0" fontId="16" fillId="0" borderId="1" xfId="0" applyFont="1" applyBorder="1" applyAlignment="1">
      <alignment horizontal="center" vertical="top" wrapText="1" shrinkToFit="1"/>
    </xf>
    <xf numFmtId="0" fontId="42" fillId="0" borderId="1" xfId="0" applyFont="1" applyBorder="1" applyAlignment="1">
      <alignment horizontal="center" vertical="center" textRotation="90" wrapText="1"/>
    </xf>
    <xf numFmtId="167" fontId="41" fillId="0" borderId="1" xfId="0" applyNumberFormat="1" applyFont="1" applyBorder="1" applyAlignment="1">
      <alignment vertical="top" wrapText="1"/>
    </xf>
    <xf numFmtId="167" fontId="19" fillId="0" borderId="1" xfId="0" applyNumberFormat="1" applyFont="1" applyBorder="1" applyAlignment="1">
      <alignment vertical="top" wrapText="1"/>
    </xf>
    <xf numFmtId="167" fontId="50" fillId="0" borderId="1" xfId="0" applyNumberFormat="1" applyFont="1" applyBorder="1" applyAlignment="1">
      <alignment vertical="top" wrapText="1"/>
    </xf>
    <xf numFmtId="0" fontId="42" fillId="8" borderId="1" xfId="0" applyFont="1" applyFill="1" applyBorder="1" applyAlignment="1">
      <alignment horizontal="center" vertical="top" wrapText="1"/>
    </xf>
    <xf numFmtId="0" fontId="41" fillId="0" borderId="1" xfId="0" applyFont="1" applyBorder="1" applyAlignment="1">
      <alignment horizontal="center" vertical="top" wrapText="1"/>
    </xf>
    <xf numFmtId="0" fontId="53" fillId="0" borderId="1" xfId="0" applyFont="1" applyBorder="1" applyAlignment="1">
      <alignment horizontal="center" vertical="top" wrapText="1"/>
    </xf>
    <xf numFmtId="167" fontId="41" fillId="0" borderId="5" xfId="0" applyNumberFormat="1" applyFont="1" applyBorder="1" applyAlignment="1">
      <alignment horizontal="center" vertical="top" wrapText="1"/>
    </xf>
    <xf numFmtId="167" fontId="41" fillId="0" borderId="6" xfId="0" applyNumberFormat="1" applyFont="1" applyBorder="1" applyAlignment="1">
      <alignment horizontal="center" vertical="top" wrapText="1"/>
    </xf>
    <xf numFmtId="167" fontId="41" fillId="0" borderId="3" xfId="0" applyNumberFormat="1" applyFont="1" applyBorder="1" applyAlignment="1">
      <alignment horizontal="center" vertical="top" wrapText="1"/>
    </xf>
    <xf numFmtId="0" fontId="1" fillId="0" borderId="5"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42" fillId="0" borderId="1" xfId="0" applyFont="1" applyBorder="1" applyAlignment="1">
      <alignment horizontal="center" vertical="top" wrapText="1"/>
    </xf>
    <xf numFmtId="0" fontId="17" fillId="0" borderId="0" xfId="0" applyFont="1" applyAlignment="1">
      <alignment horizontal="right"/>
    </xf>
    <xf numFmtId="0" fontId="52" fillId="0" borderId="4" xfId="0" applyFont="1" applyBorder="1" applyAlignment="1">
      <alignment horizontal="center" vertical="top" wrapText="1"/>
    </xf>
    <xf numFmtId="0" fontId="1" fillId="0" borderId="1" xfId="0" applyFont="1" applyBorder="1" applyAlignment="1">
      <alignment horizontal="center" vertical="top" wrapText="1"/>
    </xf>
    <xf numFmtId="0" fontId="53" fillId="0" borderId="1" xfId="0" applyFont="1" applyBorder="1" applyAlignment="1">
      <alignment horizontal="center" vertical="center" textRotation="90" wrapText="1"/>
    </xf>
    <xf numFmtId="164" fontId="42" fillId="0" borderId="1" xfId="0" applyNumberFormat="1" applyFont="1" applyBorder="1" applyAlignment="1">
      <alignment horizontal="center" vertical="top" wrapText="1"/>
    </xf>
    <xf numFmtId="0" fontId="54" fillId="0" borderId="1" xfId="0" applyFont="1" applyBorder="1" applyAlignment="1">
      <alignment horizontal="center" vertical="top"/>
    </xf>
    <xf numFmtId="164" fontId="1" fillId="0" borderId="1" xfId="0" applyNumberFormat="1" applyFont="1" applyBorder="1" applyAlignment="1">
      <alignment horizontal="center" vertical="top" wrapText="1"/>
    </xf>
    <xf numFmtId="0" fontId="44" fillId="0" borderId="1" xfId="0" applyFont="1" applyBorder="1" applyAlignment="1">
      <alignment horizontal="left" wrapText="1"/>
    </xf>
    <xf numFmtId="0" fontId="1" fillId="0" borderId="1" xfId="0" applyFont="1" applyBorder="1" applyAlignment="1">
      <alignment horizontal="center" vertical="center" wrapText="1"/>
    </xf>
    <xf numFmtId="167" fontId="43" fillId="0" borderId="5" xfId="0" applyNumberFormat="1" applyFont="1" applyBorder="1" applyAlignment="1">
      <alignment vertical="top" wrapText="1"/>
    </xf>
    <xf numFmtId="167" fontId="43" fillId="0" borderId="6" xfId="0" applyNumberFormat="1" applyFont="1" applyBorder="1" applyAlignment="1">
      <alignment vertical="top" wrapText="1"/>
    </xf>
    <xf numFmtId="167" fontId="43" fillId="0" borderId="3" xfId="0" applyNumberFormat="1" applyFont="1" applyBorder="1" applyAlignment="1">
      <alignment vertical="top" wrapText="1"/>
    </xf>
    <xf numFmtId="0" fontId="42" fillId="0" borderId="5"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3" xfId="0" applyFont="1" applyBorder="1" applyAlignment="1">
      <alignment horizontal="center" vertical="center" wrapText="1"/>
    </xf>
    <xf numFmtId="0" fontId="0" fillId="0" borderId="6" xfId="0" applyBorder="1"/>
    <xf numFmtId="0" fontId="0" fillId="0" borderId="3" xfId="0" applyBorder="1"/>
    <xf numFmtId="0" fontId="55" fillId="0" borderId="5" xfId="0" applyFont="1" applyBorder="1" applyAlignment="1">
      <alignment horizontal="center" vertical="top" wrapText="1"/>
    </xf>
    <xf numFmtId="0" fontId="56" fillId="0" borderId="6" xfId="0" applyFont="1" applyBorder="1"/>
    <xf numFmtId="0" fontId="56" fillId="0" borderId="3" xfId="0" applyFont="1" applyBorder="1"/>
    <xf numFmtId="0" fontId="8" fillId="0" borderId="1" xfId="0" applyFont="1" applyBorder="1" applyAlignment="1">
      <alignment horizontal="center" vertical="top" wrapText="1"/>
    </xf>
    <xf numFmtId="0" fontId="57" fillId="0" borderId="5" xfId="0" applyFont="1" applyBorder="1" applyAlignment="1">
      <alignment horizontal="center" vertical="center" wrapText="1"/>
    </xf>
    <xf numFmtId="0" fontId="57" fillId="0" borderId="6" xfId="0" applyFont="1" applyBorder="1" applyAlignment="1">
      <alignment horizontal="center" vertical="center" wrapText="1"/>
    </xf>
    <xf numFmtId="0" fontId="57" fillId="0" borderId="3" xfId="0" applyFont="1" applyBorder="1" applyAlignment="1">
      <alignment horizontal="center" vertical="center" wrapText="1"/>
    </xf>
    <xf numFmtId="0" fontId="58" fillId="0" borderId="5" xfId="0" applyFont="1" applyBorder="1" applyAlignment="1">
      <alignment horizontal="center" vertical="center" textRotation="90" wrapText="1"/>
    </xf>
    <xf numFmtId="0" fontId="58" fillId="0" borderId="6" xfId="0" applyFont="1" applyBorder="1" applyAlignment="1">
      <alignment horizontal="center" vertical="center" textRotation="90" wrapText="1"/>
    </xf>
    <xf numFmtId="0" fontId="58" fillId="0" borderId="3" xfId="0" applyFont="1" applyBorder="1" applyAlignment="1">
      <alignment horizontal="center" vertical="center" textRotation="90" wrapText="1"/>
    </xf>
    <xf numFmtId="0" fontId="59" fillId="0" borderId="5" xfId="0" applyFont="1" applyBorder="1" applyAlignment="1">
      <alignment horizontal="center" vertical="top" wrapText="1"/>
    </xf>
    <xf numFmtId="0" fontId="59" fillId="0" borderId="6" xfId="0" applyFont="1" applyBorder="1" applyAlignment="1">
      <alignment horizontal="center" vertical="top" wrapText="1"/>
    </xf>
    <xf numFmtId="0" fontId="59" fillId="0" borderId="3" xfId="0" applyFont="1" applyBorder="1" applyAlignment="1">
      <alignment horizontal="center" vertical="top" wrapText="1"/>
    </xf>
    <xf numFmtId="167" fontId="19" fillId="0" borderId="2" xfId="0" applyNumberFormat="1" applyFont="1" applyBorder="1" applyAlignment="1">
      <alignment horizontal="center" vertical="top" wrapText="1"/>
    </xf>
    <xf numFmtId="167" fontId="19" fillId="0" borderId="7" xfId="0" applyNumberFormat="1" applyFont="1" applyBorder="1" applyAlignment="1">
      <alignment horizontal="center" vertical="top" wrapText="1"/>
    </xf>
    <xf numFmtId="167" fontId="19" fillId="0" borderId="8" xfId="0" applyNumberFormat="1" applyFont="1" applyBorder="1" applyAlignment="1">
      <alignment horizontal="center" vertical="top" wrapText="1"/>
    </xf>
    <xf numFmtId="0" fontId="42" fillId="0" borderId="5" xfId="0" applyFont="1" applyBorder="1" applyAlignment="1">
      <alignment horizontal="center" wrapText="1"/>
    </xf>
    <xf numFmtId="0" fontId="42" fillId="0" borderId="6" xfId="0" applyFont="1" applyBorder="1" applyAlignment="1">
      <alignment horizontal="center" wrapText="1"/>
    </xf>
    <xf numFmtId="0" fontId="42" fillId="0" borderId="3" xfId="0" applyFont="1" applyBorder="1" applyAlignment="1">
      <alignment horizontal="center" wrapText="1"/>
    </xf>
    <xf numFmtId="0" fontId="55" fillId="0" borderId="3" xfId="0" applyFont="1" applyBorder="1" applyAlignment="1">
      <alignment horizontal="center" vertical="top" wrapText="1"/>
    </xf>
    <xf numFmtId="0" fontId="60" fillId="0" borderId="1" xfId="0" applyFont="1" applyBorder="1" applyAlignment="1">
      <alignment horizontal="center" vertical="top" wrapText="1"/>
    </xf>
    <xf numFmtId="0" fontId="14" fillId="0" borderId="0" xfId="0" applyFont="1" applyAlignment="1">
      <alignment horizontal="center"/>
    </xf>
    <xf numFmtId="0" fontId="17" fillId="0" borderId="0" xfId="0" applyFont="1" applyAlignment="1">
      <alignment horizontal="right" wrapText="1"/>
    </xf>
    <xf numFmtId="0" fontId="14" fillId="0" borderId="1" xfId="0" applyFont="1" applyBorder="1" applyAlignment="1">
      <alignment horizontal="center" vertical="top" wrapText="1"/>
    </xf>
    <xf numFmtId="1" fontId="6" fillId="0" borderId="1" xfId="0" applyNumberFormat="1" applyFont="1" applyBorder="1" applyAlignment="1">
      <alignment horizontal="center" vertical="center" textRotation="90" wrapText="1"/>
    </xf>
    <xf numFmtId="0" fontId="18" fillId="0" borderId="1" xfId="0" applyFont="1" applyBorder="1" applyAlignment="1">
      <alignment horizontal="center" vertical="top" wrapText="1"/>
    </xf>
    <xf numFmtId="49" fontId="63" fillId="0" borderId="1" xfId="0" applyNumberFormat="1" applyFont="1" applyFill="1" applyBorder="1" applyAlignment="1">
      <alignment horizontal="center" vertical="center" wrapText="1"/>
    </xf>
    <xf numFmtId="165" fontId="25" fillId="0" borderId="1" xfId="0" applyNumberFormat="1" applyFont="1" applyFill="1" applyBorder="1" applyAlignment="1">
      <alignment horizontal="right" vertical="top" wrapText="1"/>
    </xf>
    <xf numFmtId="0" fontId="20" fillId="0" borderId="1" xfId="0" applyFont="1" applyBorder="1"/>
    <xf numFmtId="49" fontId="2" fillId="0" borderId="1" xfId="0" applyNumberFormat="1" applyFont="1" applyFill="1" applyBorder="1" applyAlignment="1">
      <alignment horizontal="center" vertical="center" wrapText="1"/>
    </xf>
    <xf numFmtId="49" fontId="2" fillId="17" borderId="1" xfId="0" applyNumberFormat="1" applyFont="1" applyFill="1" applyBorder="1" applyAlignment="1">
      <alignment horizontal="center" vertical="center" wrapText="1"/>
    </xf>
    <xf numFmtId="165" fontId="16" fillId="17" borderId="1" xfId="0" applyNumberFormat="1" applyFont="1" applyFill="1" applyBorder="1" applyAlignment="1">
      <alignment horizontal="right" vertical="top" wrapText="1"/>
    </xf>
    <xf numFmtId="165" fontId="25" fillId="10" borderId="1" xfId="0" applyNumberFormat="1" applyFont="1" applyFill="1" applyBorder="1" applyAlignment="1">
      <alignment horizontal="right" vertical="top" wrapText="1"/>
    </xf>
    <xf numFmtId="0" fontId="20" fillId="10" borderId="1" xfId="0" applyFont="1" applyFill="1" applyBorder="1"/>
    <xf numFmtId="0" fontId="44" fillId="0" borderId="0" xfId="0" applyFont="1" applyBorder="1" applyAlignment="1">
      <alignment horizontal="right" wrapText="1"/>
    </xf>
    <xf numFmtId="0" fontId="14" fillId="0" borderId="0" xfId="0" applyFont="1" applyBorder="1" applyAlignment="1">
      <alignment horizontal="center" vertical="center" wrapText="1"/>
    </xf>
    <xf numFmtId="0" fontId="64" fillId="0" borderId="1" xfId="0" applyFont="1" applyBorder="1" applyAlignment="1">
      <alignment horizontal="center" vertical="top" wrapText="1"/>
    </xf>
    <xf numFmtId="0" fontId="64" fillId="0" borderId="1" xfId="0" applyFont="1" applyBorder="1" applyAlignment="1">
      <alignment horizontal="center" vertical="center" wrapText="1"/>
    </xf>
    <xf numFmtId="2" fontId="64" fillId="0" borderId="1" xfId="0" applyNumberFormat="1" applyFont="1" applyBorder="1" applyAlignment="1">
      <alignment horizontal="center" vertical="top" wrapText="1"/>
    </xf>
    <xf numFmtId="49" fontId="2" fillId="10" borderId="1" xfId="0" applyNumberFormat="1" applyFont="1" applyFill="1" applyBorder="1" applyAlignment="1">
      <alignment horizontal="center" vertical="center" wrapText="1"/>
    </xf>
    <xf numFmtId="165" fontId="64" fillId="0" borderId="1" xfId="0" applyNumberFormat="1" applyFont="1" applyFill="1" applyBorder="1" applyAlignment="1">
      <alignment horizontal="right" vertical="top" wrapText="1"/>
    </xf>
    <xf numFmtId="0" fontId="79" fillId="0" borderId="1" xfId="0" applyFont="1" applyBorder="1"/>
    <xf numFmtId="0" fontId="80" fillId="16" borderId="1" xfId="0" applyFont="1" applyFill="1" applyBorder="1" applyAlignment="1">
      <alignment horizontal="center" vertical="center" wrapText="1"/>
    </xf>
    <xf numFmtId="0" fontId="80" fillId="0" borderId="1" xfId="0" applyFont="1" applyFill="1" applyBorder="1" applyAlignment="1">
      <alignment horizontal="center" vertical="center" wrapText="1"/>
    </xf>
    <xf numFmtId="0" fontId="1" fillId="0" borderId="0" xfId="0" applyFont="1" applyAlignment="1">
      <alignment horizontal="left" wrapText="1"/>
    </xf>
    <xf numFmtId="0" fontId="80" fillId="18" borderId="1" xfId="0" applyFont="1" applyFill="1" applyBorder="1" applyAlignment="1">
      <alignment horizontal="center" vertical="center" wrapText="1"/>
    </xf>
    <xf numFmtId="165" fontId="25" fillId="18" borderId="1" xfId="0" applyNumberFormat="1" applyFont="1" applyFill="1" applyBorder="1" applyAlignment="1">
      <alignment horizontal="right" vertical="top" wrapText="1"/>
    </xf>
    <xf numFmtId="0" fontId="17" fillId="0" borderId="0" xfId="0" applyFont="1" applyAlignment="1">
      <alignment horizontal="left"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8" xfId="0" applyFont="1" applyBorder="1" applyAlignment="1">
      <alignment horizontal="center" vertical="center" wrapText="1"/>
    </xf>
    <xf numFmtId="0" fontId="51" fillId="0" borderId="0" xfId="0" applyFont="1" applyAlignment="1">
      <alignment horizontal="center"/>
    </xf>
    <xf numFmtId="0" fontId="51" fillId="0" borderId="0" xfId="0" applyFont="1" applyAlignment="1">
      <alignment horizontal="center" wrapText="1"/>
    </xf>
  </cellXfs>
  <cellStyles count="5">
    <cellStyle name="Обычный" xfId="0" builtinId="0"/>
    <cellStyle name="Обычный 2" xfId="1"/>
    <cellStyle name="Обычный 3" xfId="2"/>
    <cellStyle name="Обычный 4" xfId="3"/>
    <cellStyle name="Финансовый" xfId="4" builtinId="3"/>
  </cellStyles>
  <dxfs count="0"/>
  <tableStyles count="0" defaultTableStyle="TableStyleMedium9" defaultPivotStyle="PivotStyleLight16"/>
  <colors>
    <mruColors>
      <color rgb="FFCCFFCC"/>
      <color rgb="FFD0FEEC"/>
      <color rgb="FF00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U17"/>
  <sheetViews>
    <sheetView view="pageBreakPreview" zoomScale="90" zoomScaleSheetLayoutView="90" workbookViewId="0">
      <selection activeCell="H13" sqref="H13"/>
    </sheetView>
  </sheetViews>
  <sheetFormatPr defaultRowHeight="15.75"/>
  <cols>
    <col min="1" max="1" width="4.5703125" style="15" customWidth="1"/>
    <col min="2" max="2" width="9.85546875" style="7" customWidth="1"/>
    <col min="3" max="3" width="12" style="7" customWidth="1"/>
    <col min="4" max="4" width="6.85546875" style="7" customWidth="1"/>
    <col min="5" max="5" width="41.7109375" style="7" customWidth="1"/>
    <col min="6" max="6" width="7" style="8" customWidth="1"/>
    <col min="7" max="7" width="7.85546875" style="7" customWidth="1"/>
    <col min="8" max="8" width="6.140625" style="7" customWidth="1"/>
    <col min="9" max="9" width="60.28515625" style="7" customWidth="1"/>
    <col min="10" max="10" width="6.5703125" style="21" customWidth="1"/>
    <col min="11" max="11" width="6.7109375" style="21" customWidth="1"/>
    <col min="12" max="12" width="9.7109375" style="7" customWidth="1"/>
    <col min="13" max="13" width="10.28515625" style="23" customWidth="1"/>
    <col min="14" max="14" width="10.42578125" style="23" customWidth="1"/>
    <col min="15" max="15" width="9.85546875" style="23" customWidth="1"/>
    <col min="16" max="16" width="8.28515625" style="23" customWidth="1"/>
    <col min="17" max="17" width="10" style="23" customWidth="1"/>
    <col min="18" max="18" width="7" style="23" customWidth="1"/>
    <col min="19" max="19" width="9.7109375" style="23" customWidth="1"/>
    <col min="20" max="16384" width="9.140625" style="7"/>
  </cols>
  <sheetData>
    <row r="1" spans="1:21">
      <c r="F1" s="36"/>
      <c r="P1" s="413" t="s">
        <v>717</v>
      </c>
      <c r="Q1" s="413"/>
      <c r="R1" s="413"/>
      <c r="S1" s="413"/>
    </row>
    <row r="2" spans="1:21" ht="15.75" customHeight="1">
      <c r="B2" s="403" t="s">
        <v>15</v>
      </c>
      <c r="C2" s="403"/>
      <c r="D2" s="403"/>
      <c r="E2" s="403"/>
      <c r="F2" s="403"/>
      <c r="G2" s="403"/>
      <c r="H2" s="403"/>
      <c r="I2" s="403"/>
      <c r="J2" s="403"/>
      <c r="K2" s="403"/>
      <c r="L2" s="403"/>
      <c r="M2" s="403"/>
      <c r="N2" s="403"/>
      <c r="O2" s="403"/>
      <c r="P2" s="403"/>
      <c r="Q2" s="403"/>
      <c r="R2" s="403"/>
      <c r="S2" s="403"/>
    </row>
    <row r="3" spans="1:21" ht="15.75" customHeight="1">
      <c r="B3" s="403" t="s">
        <v>16</v>
      </c>
      <c r="C3" s="403"/>
      <c r="D3" s="403"/>
      <c r="E3" s="403"/>
      <c r="F3" s="403"/>
      <c r="G3" s="403"/>
      <c r="H3" s="403"/>
      <c r="I3" s="403"/>
      <c r="J3" s="403"/>
      <c r="K3" s="403"/>
      <c r="L3" s="403"/>
      <c r="M3" s="403"/>
      <c r="N3" s="403"/>
      <c r="O3" s="403"/>
      <c r="P3" s="403"/>
      <c r="Q3" s="403"/>
      <c r="R3" s="403"/>
      <c r="S3" s="403"/>
    </row>
    <row r="4" spans="1:21" ht="15.75" customHeight="1">
      <c r="B4" s="403" t="s">
        <v>767</v>
      </c>
      <c r="C4" s="403"/>
      <c r="D4" s="403"/>
      <c r="E4" s="403"/>
      <c r="F4" s="403"/>
      <c r="G4" s="403"/>
      <c r="H4" s="403"/>
      <c r="I4" s="403"/>
      <c r="J4" s="403"/>
      <c r="K4" s="403"/>
      <c r="L4" s="403"/>
      <c r="M4" s="403"/>
      <c r="N4" s="403"/>
      <c r="O4" s="403"/>
      <c r="P4" s="403"/>
      <c r="Q4" s="403"/>
      <c r="R4" s="403"/>
      <c r="S4" s="403"/>
    </row>
    <row r="6" spans="1:21" s="14" customFormat="1" ht="16.5" customHeight="1">
      <c r="A6" s="400"/>
      <c r="B6" s="402" t="s">
        <v>21</v>
      </c>
      <c r="C6" s="402"/>
      <c r="D6" s="404" t="s">
        <v>23</v>
      </c>
      <c r="E6" s="406" t="s">
        <v>24</v>
      </c>
      <c r="F6" s="406"/>
      <c r="G6" s="406"/>
      <c r="H6" s="406"/>
      <c r="I6" s="406"/>
      <c r="J6" s="406"/>
      <c r="K6" s="406"/>
      <c r="L6" s="406" t="s">
        <v>773</v>
      </c>
      <c r="M6" s="406"/>
      <c r="N6" s="406"/>
      <c r="O6" s="406"/>
      <c r="P6" s="406"/>
      <c r="Q6" s="406"/>
      <c r="R6" s="406"/>
      <c r="S6" s="406"/>
    </row>
    <row r="7" spans="1:21" s="14" customFormat="1" ht="57.75" customHeight="1">
      <c r="A7" s="400"/>
      <c r="B7" s="402"/>
      <c r="C7" s="402"/>
      <c r="D7" s="404"/>
      <c r="E7" s="402" t="s">
        <v>17</v>
      </c>
      <c r="F7" s="402" t="s">
        <v>848</v>
      </c>
      <c r="G7" s="402"/>
      <c r="H7" s="404" t="s">
        <v>14</v>
      </c>
      <c r="I7" s="402" t="s">
        <v>34</v>
      </c>
      <c r="J7" s="404" t="s">
        <v>22</v>
      </c>
      <c r="K7" s="404" t="s">
        <v>709</v>
      </c>
      <c r="L7" s="405" t="s">
        <v>9</v>
      </c>
      <c r="M7" s="407" t="s">
        <v>710</v>
      </c>
      <c r="N7" s="409" t="s">
        <v>10</v>
      </c>
      <c r="O7" s="409"/>
      <c r="P7" s="409"/>
      <c r="Q7" s="409"/>
      <c r="R7" s="409"/>
      <c r="S7" s="409"/>
    </row>
    <row r="8" spans="1:21" s="14" customFormat="1" ht="63.75" customHeight="1">
      <c r="A8" s="400"/>
      <c r="B8" s="402"/>
      <c r="C8" s="402"/>
      <c r="D8" s="404"/>
      <c r="E8" s="402"/>
      <c r="F8" s="26" t="s">
        <v>19</v>
      </c>
      <c r="G8" s="26" t="s">
        <v>20</v>
      </c>
      <c r="H8" s="404"/>
      <c r="I8" s="402"/>
      <c r="J8" s="404"/>
      <c r="K8" s="404"/>
      <c r="L8" s="405"/>
      <c r="M8" s="408"/>
      <c r="N8" s="12" t="s">
        <v>0</v>
      </c>
      <c r="O8" s="12" t="s">
        <v>3</v>
      </c>
      <c r="P8" s="12" t="s">
        <v>1</v>
      </c>
      <c r="Q8" s="12" t="s">
        <v>32</v>
      </c>
      <c r="R8" s="12" t="s">
        <v>4</v>
      </c>
      <c r="S8" s="12" t="s">
        <v>33</v>
      </c>
    </row>
    <row r="9" spans="1:21" s="17" customFormat="1" ht="12" customHeight="1">
      <c r="A9" s="16"/>
      <c r="B9" s="410">
        <v>1</v>
      </c>
      <c r="C9" s="410"/>
      <c r="D9" s="27">
        <v>2</v>
      </c>
      <c r="E9" s="27">
        <v>3</v>
      </c>
      <c r="F9" s="27">
        <v>4</v>
      </c>
      <c r="G9" s="27">
        <v>5</v>
      </c>
      <c r="H9" s="27">
        <v>6</v>
      </c>
      <c r="I9" s="27">
        <v>7</v>
      </c>
      <c r="J9" s="27">
        <v>8</v>
      </c>
      <c r="K9" s="27">
        <v>9</v>
      </c>
      <c r="L9" s="27">
        <v>10</v>
      </c>
      <c r="M9" s="27">
        <v>11</v>
      </c>
      <c r="N9" s="27">
        <v>12</v>
      </c>
      <c r="O9" s="27">
        <v>13</v>
      </c>
      <c r="P9" s="27">
        <v>14</v>
      </c>
      <c r="Q9" s="27">
        <v>15</v>
      </c>
      <c r="R9" s="27">
        <v>16</v>
      </c>
      <c r="S9" s="27">
        <v>17</v>
      </c>
    </row>
    <row r="10" spans="1:21" s="77" customFormat="1" ht="105" customHeight="1">
      <c r="A10" s="401"/>
      <c r="B10" s="417" t="s">
        <v>723</v>
      </c>
      <c r="C10" s="417"/>
      <c r="D10" s="418" t="s">
        <v>676</v>
      </c>
      <c r="E10" s="222" t="s">
        <v>187</v>
      </c>
      <c r="F10" s="10">
        <v>38.5</v>
      </c>
      <c r="G10" s="10">
        <v>38.439</v>
      </c>
      <c r="H10" s="11">
        <f>G10/F10*100</f>
        <v>99.841558441558448</v>
      </c>
      <c r="I10" s="225" t="s">
        <v>1358</v>
      </c>
      <c r="J10" s="9" t="s">
        <v>193</v>
      </c>
      <c r="K10" s="78" t="s">
        <v>369</v>
      </c>
      <c r="L10" s="421" t="s">
        <v>0</v>
      </c>
      <c r="M10" s="411">
        <f>M13+M15</f>
        <v>554582.38</v>
      </c>
      <c r="N10" s="411">
        <f>N13+N15</f>
        <v>710155.78099999996</v>
      </c>
      <c r="O10" s="411">
        <f t="shared" ref="O10:S10" si="0">O13+O15</f>
        <v>482835.7969999999</v>
      </c>
      <c r="P10" s="411">
        <f t="shared" si="0"/>
        <v>12187.117</v>
      </c>
      <c r="Q10" s="411">
        <f t="shared" si="0"/>
        <v>212622.69699999999</v>
      </c>
      <c r="R10" s="411">
        <f t="shared" si="0"/>
        <v>276.39999999999998</v>
      </c>
      <c r="S10" s="411">
        <f t="shared" si="0"/>
        <v>2233.77</v>
      </c>
    </row>
    <row r="11" spans="1:21" s="217" customFormat="1" ht="79.5" customHeight="1">
      <c r="A11" s="401"/>
      <c r="B11" s="417"/>
      <c r="C11" s="417"/>
      <c r="D11" s="419"/>
      <c r="E11" s="222" t="s">
        <v>188</v>
      </c>
      <c r="F11" s="10">
        <v>3.3</v>
      </c>
      <c r="G11" s="10">
        <v>3</v>
      </c>
      <c r="H11" s="11">
        <f>F11/G11*100</f>
        <v>109.99999999999999</v>
      </c>
      <c r="I11" s="232" t="s">
        <v>1108</v>
      </c>
      <c r="J11" s="230" t="s">
        <v>193</v>
      </c>
      <c r="K11" s="230" t="s">
        <v>368</v>
      </c>
      <c r="L11" s="421"/>
      <c r="M11" s="411"/>
      <c r="N11" s="411"/>
      <c r="O11" s="411"/>
      <c r="P11" s="411"/>
      <c r="Q11" s="411"/>
      <c r="R11" s="411"/>
      <c r="S11" s="411"/>
    </row>
    <row r="12" spans="1:21" s="77" customFormat="1" ht="66.75" customHeight="1">
      <c r="A12" s="401"/>
      <c r="B12" s="417"/>
      <c r="C12" s="417"/>
      <c r="D12" s="419"/>
      <c r="E12" s="222" t="s">
        <v>189</v>
      </c>
      <c r="F12" s="10">
        <v>6.1</v>
      </c>
      <c r="G12" s="10">
        <v>2.6</v>
      </c>
      <c r="H12" s="233">
        <f>F12/G12*100</f>
        <v>234.61538461538458</v>
      </c>
      <c r="I12" s="225" t="s">
        <v>1360</v>
      </c>
      <c r="J12" s="9" t="s">
        <v>193</v>
      </c>
      <c r="K12" s="231" t="s">
        <v>369</v>
      </c>
      <c r="L12" s="421"/>
      <c r="M12" s="411"/>
      <c r="N12" s="411"/>
      <c r="O12" s="411"/>
      <c r="P12" s="411"/>
      <c r="Q12" s="411"/>
      <c r="R12" s="411"/>
      <c r="S12" s="411"/>
    </row>
    <row r="13" spans="1:21" s="77" customFormat="1" ht="231" customHeight="1">
      <c r="A13" s="401"/>
      <c r="B13" s="417"/>
      <c r="C13" s="417"/>
      <c r="D13" s="419"/>
      <c r="E13" s="225" t="s">
        <v>1359</v>
      </c>
      <c r="F13" s="10">
        <v>66</v>
      </c>
      <c r="G13" s="302" t="s">
        <v>1355</v>
      </c>
      <c r="H13" s="233">
        <f>F13/57.5*100</f>
        <v>114.78260869565217</v>
      </c>
      <c r="I13" s="225" t="s">
        <v>1354</v>
      </c>
      <c r="J13" s="9" t="s">
        <v>193</v>
      </c>
      <c r="K13" s="230" t="s">
        <v>368</v>
      </c>
      <c r="L13" s="412" t="s">
        <v>52</v>
      </c>
      <c r="M13" s="409">
        <f>'Цель 1'!M7+'Цель 2'!M6+'Цель 3'!M7+'Цель 4'!M7</f>
        <v>132968.80000000002</v>
      </c>
      <c r="N13" s="409">
        <f>'Цель 1'!N7+'Цель 2'!N6+'Цель 3'!N7+'Цель 4'!N7</f>
        <v>206581.60100000002</v>
      </c>
      <c r="O13" s="409">
        <f>'Цель 1'!O7+'Цель 2'!O6+'Цель 3'!O7+'Цель 4'!O7</f>
        <v>77334.838000000003</v>
      </c>
      <c r="P13" s="409">
        <f>'Цель 1'!P7+'Цель 2'!P6+'Цель 3'!P7+'Цель 4'!P7</f>
        <v>616.904</v>
      </c>
      <c r="Q13" s="409">
        <f>'Цель 1'!Q7+'Цель 2'!Q6+'Цель 3'!Q7+'Цель 4'!Q7</f>
        <v>126906.08900000001</v>
      </c>
      <c r="R13" s="409">
        <f>'Цель 1'!R7+'Цель 2'!R6+'Цель 3'!R7+'Цель 4'!R7</f>
        <v>0</v>
      </c>
      <c r="S13" s="409">
        <f>'Цель 1'!S7+'Цель 2'!S6+'Цель 3'!S7+'Цель 4'!S7</f>
        <v>1723.77</v>
      </c>
      <c r="U13" s="17" t="s">
        <v>1353</v>
      </c>
    </row>
    <row r="14" spans="1:21" s="77" customFormat="1" ht="65.25" customHeight="1">
      <c r="A14" s="401"/>
      <c r="B14" s="417"/>
      <c r="C14" s="417"/>
      <c r="D14" s="419"/>
      <c r="E14" s="222" t="s">
        <v>190</v>
      </c>
      <c r="F14" s="10">
        <v>39520</v>
      </c>
      <c r="G14" s="11">
        <v>40824.699999999997</v>
      </c>
      <c r="H14" s="11">
        <f>G14/F14*100</f>
        <v>103.30136639676113</v>
      </c>
      <c r="I14" s="232" t="s">
        <v>1109</v>
      </c>
      <c r="J14" s="9" t="s">
        <v>193</v>
      </c>
      <c r="K14" s="231" t="s">
        <v>369</v>
      </c>
      <c r="L14" s="412"/>
      <c r="M14" s="409"/>
      <c r="N14" s="409"/>
      <c r="O14" s="409"/>
      <c r="P14" s="409"/>
      <c r="Q14" s="409"/>
      <c r="R14" s="409"/>
      <c r="S14" s="409"/>
    </row>
    <row r="15" spans="1:21" s="77" customFormat="1" ht="64.5" customHeight="1">
      <c r="A15" s="401"/>
      <c r="B15" s="417"/>
      <c r="C15" s="417"/>
      <c r="D15" s="419"/>
      <c r="E15" s="222" t="s">
        <v>191</v>
      </c>
      <c r="F15" s="10">
        <v>658.5</v>
      </c>
      <c r="G15" s="11">
        <v>653</v>
      </c>
      <c r="H15" s="11">
        <f>G15/F15*100</f>
        <v>99.164768413059988</v>
      </c>
      <c r="I15" s="222" t="s">
        <v>774</v>
      </c>
      <c r="J15" s="9" t="s">
        <v>193</v>
      </c>
      <c r="K15" s="78" t="s">
        <v>369</v>
      </c>
      <c r="L15" s="412" t="s">
        <v>53</v>
      </c>
      <c r="M15" s="409">
        <f>'Цель 1'!M8+'Цель 2'!M7+'Цель 3'!M8+'Цель 4'!M8</f>
        <v>421613.58</v>
      </c>
      <c r="N15" s="409">
        <f>'Цель 1'!N8+'Цель 2'!N7+'Цель 3'!N8+'Цель 4'!N8</f>
        <v>503574.17999999993</v>
      </c>
      <c r="O15" s="409">
        <f>'Цель 1'!O8+'Цель 2'!O7+'Цель 3'!O8+'Цель 4'!O8</f>
        <v>405500.95899999992</v>
      </c>
      <c r="P15" s="409">
        <f>'Цель 1'!P8+'Цель 2'!P7+'Цель 3'!P8+'Цель 4'!P8</f>
        <v>11570.213</v>
      </c>
      <c r="Q15" s="409">
        <f>'Цель 1'!Q8+'Цель 2'!Q7+'Цель 3'!Q8+'Цель 4'!Q8</f>
        <v>85716.607999999993</v>
      </c>
      <c r="R15" s="409">
        <f>'Цель 1'!R8+'Цель 2'!R7+'Цель 3'!R8+'Цель 4'!R8</f>
        <v>276.39999999999998</v>
      </c>
      <c r="S15" s="409">
        <f>'Цель 1'!S8+'Цель 2'!S7+'Цель 3'!S8+'Цель 4'!S8</f>
        <v>510</v>
      </c>
    </row>
    <row r="16" spans="1:21" s="77" customFormat="1" ht="66" customHeight="1">
      <c r="A16" s="401"/>
      <c r="B16" s="417"/>
      <c r="C16" s="417"/>
      <c r="D16" s="420"/>
      <c r="E16" s="222" t="s">
        <v>192</v>
      </c>
      <c r="F16" s="10">
        <v>42</v>
      </c>
      <c r="G16" s="10">
        <v>41.6</v>
      </c>
      <c r="H16" s="11">
        <f>G16/F16*100</f>
        <v>99.047619047619051</v>
      </c>
      <c r="I16" s="222" t="s">
        <v>1110</v>
      </c>
      <c r="J16" s="9" t="s">
        <v>159</v>
      </c>
      <c r="K16" s="9" t="s">
        <v>369</v>
      </c>
      <c r="L16" s="412"/>
      <c r="M16" s="409"/>
      <c r="N16" s="409"/>
      <c r="O16" s="409"/>
      <c r="P16" s="409"/>
      <c r="Q16" s="409"/>
      <c r="R16" s="409"/>
      <c r="S16" s="409"/>
    </row>
    <row r="17" spans="1:19" s="17" customFormat="1">
      <c r="A17" s="16"/>
      <c r="B17" s="414"/>
      <c r="C17" s="415"/>
      <c r="D17" s="415"/>
      <c r="E17" s="415"/>
      <c r="F17" s="415"/>
      <c r="G17" s="415"/>
      <c r="H17" s="415"/>
      <c r="I17" s="415"/>
      <c r="J17" s="415"/>
      <c r="K17" s="415"/>
      <c r="L17" s="415"/>
      <c r="M17" s="415"/>
      <c r="N17" s="415"/>
      <c r="O17" s="415"/>
      <c r="P17" s="415"/>
      <c r="Q17" s="415"/>
      <c r="R17" s="415"/>
      <c r="S17" s="416"/>
    </row>
  </sheetData>
  <mergeCells count="47">
    <mergeCell ref="P1:S1"/>
    <mergeCell ref="B17:S17"/>
    <mergeCell ref="Q15:Q16"/>
    <mergeCell ref="R15:R16"/>
    <mergeCell ref="S15:S16"/>
    <mergeCell ref="B10:C16"/>
    <mergeCell ref="D10:D16"/>
    <mergeCell ref="L10:L12"/>
    <mergeCell ref="M10:M12"/>
    <mergeCell ref="N10:N12"/>
    <mergeCell ref="O10:O12"/>
    <mergeCell ref="P10:P12"/>
    <mergeCell ref="L15:L16"/>
    <mergeCell ref="M15:M16"/>
    <mergeCell ref="N15:N16"/>
    <mergeCell ref="O15:O16"/>
    <mergeCell ref="P15:P16"/>
    <mergeCell ref="S10:S12"/>
    <mergeCell ref="L13:L14"/>
    <mergeCell ref="M13:M14"/>
    <mergeCell ref="N13:N14"/>
    <mergeCell ref="O13:O14"/>
    <mergeCell ref="P13:P14"/>
    <mergeCell ref="Q13:Q14"/>
    <mergeCell ref="R13:R14"/>
    <mergeCell ref="S13:S14"/>
    <mergeCell ref="D6:D8"/>
    <mergeCell ref="E6:K6"/>
    <mergeCell ref="K7:K8"/>
    <mergeCell ref="Q10:Q12"/>
    <mergeCell ref="R10:R12"/>
    <mergeCell ref="A6:A8"/>
    <mergeCell ref="A10:A16"/>
    <mergeCell ref="E7:E8"/>
    <mergeCell ref="B2:S2"/>
    <mergeCell ref="B3:S3"/>
    <mergeCell ref="B4:S4"/>
    <mergeCell ref="F7:G7"/>
    <mergeCell ref="H7:H8"/>
    <mergeCell ref="I7:I8"/>
    <mergeCell ref="J7:J8"/>
    <mergeCell ref="L7:L8"/>
    <mergeCell ref="L6:S6"/>
    <mergeCell ref="M7:M8"/>
    <mergeCell ref="N7:S7"/>
    <mergeCell ref="B6:C8"/>
    <mergeCell ref="B9:C9"/>
  </mergeCells>
  <printOptions horizontalCentered="1"/>
  <pageMargins left="0.17" right="0.17" top="0.38" bottom="0.39370078740157483" header="0.24" footer="0.23622047244094491"/>
  <pageSetup paperSize="9" scale="60" orientation="landscape" r:id="rId1"/>
  <headerFooter>
    <oddFooter>&amp;C&amp;P</oddFooter>
  </headerFooter>
</worksheet>
</file>

<file path=xl/worksheets/sheet10.xml><?xml version="1.0" encoding="utf-8"?>
<worksheet xmlns="http://schemas.openxmlformats.org/spreadsheetml/2006/main" xmlns:r="http://schemas.openxmlformats.org/officeDocument/2006/relationships">
  <dimension ref="A3:N24"/>
  <sheetViews>
    <sheetView tabSelected="1" view="pageBreakPreview" zoomScale="90" zoomScaleNormal="90" zoomScaleSheetLayoutView="90" workbookViewId="0">
      <selection activeCell="C9" sqref="C9:C10"/>
    </sheetView>
  </sheetViews>
  <sheetFormatPr defaultRowHeight="12.75"/>
  <cols>
    <col min="1" max="1" width="3.85546875" style="52" customWidth="1"/>
    <col min="2" max="2" width="32.28515625" style="52" customWidth="1"/>
    <col min="3" max="3" width="10.28515625" style="52" customWidth="1"/>
    <col min="4" max="4" width="10.7109375" style="52" customWidth="1"/>
    <col min="5" max="5" width="9.140625" style="52"/>
    <col min="6" max="6" width="10.42578125" style="52" customWidth="1"/>
    <col min="7" max="8" width="9.140625" style="52"/>
    <col min="9" max="9" width="11.42578125" style="52" customWidth="1"/>
    <col min="10" max="10" width="10.85546875" style="52" customWidth="1"/>
    <col min="11" max="11" width="9.140625" style="52"/>
    <col min="12" max="12" width="12.140625" style="52" customWidth="1"/>
    <col min="13" max="13" width="8.5703125" style="52" customWidth="1"/>
    <col min="14" max="14" width="23.140625" style="52" customWidth="1"/>
  </cols>
  <sheetData>
    <row r="3" spans="1:14" ht="15.75">
      <c r="A3" s="883" t="s">
        <v>757</v>
      </c>
      <c r="B3" s="883"/>
      <c r="C3" s="883"/>
      <c r="D3" s="883"/>
      <c r="E3" s="883"/>
      <c r="F3" s="883"/>
      <c r="G3" s="883"/>
      <c r="H3" s="883"/>
      <c r="I3" s="883"/>
      <c r="J3" s="883"/>
      <c r="K3" s="883"/>
      <c r="L3" s="883"/>
      <c r="M3" s="883"/>
      <c r="N3" s="883"/>
    </row>
    <row r="4" spans="1:14" s="25" customFormat="1" ht="18.75">
      <c r="A4" s="953" t="s">
        <v>731</v>
      </c>
      <c r="B4" s="953"/>
      <c r="C4" s="953"/>
      <c r="D4" s="953"/>
      <c r="E4" s="953"/>
      <c r="F4" s="953"/>
      <c r="G4" s="953"/>
      <c r="H4" s="953"/>
      <c r="I4" s="953"/>
      <c r="J4" s="953"/>
      <c r="K4" s="953"/>
      <c r="L4" s="953"/>
      <c r="M4" s="953"/>
      <c r="N4" s="953"/>
    </row>
    <row r="5" spans="1:14" s="139" customFormat="1" ht="18" customHeight="1">
      <c r="A5" s="954" t="s">
        <v>876</v>
      </c>
      <c r="B5" s="954"/>
      <c r="C5" s="954"/>
      <c r="D5" s="954"/>
      <c r="E5" s="954"/>
      <c r="F5" s="954"/>
      <c r="G5" s="954"/>
      <c r="H5" s="954"/>
      <c r="I5" s="954"/>
      <c r="J5" s="954"/>
      <c r="K5" s="954"/>
      <c r="L5" s="954"/>
      <c r="M5" s="954"/>
      <c r="N5" s="954"/>
    </row>
    <row r="6" spans="1:14" ht="18.75">
      <c r="A6" s="75"/>
    </row>
    <row r="7" spans="1:14" s="140" customFormat="1" ht="36" customHeight="1">
      <c r="A7" s="410" t="s">
        <v>5</v>
      </c>
      <c r="B7" s="410" t="s">
        <v>732</v>
      </c>
      <c r="C7" s="410" t="s">
        <v>733</v>
      </c>
      <c r="D7" s="410"/>
      <c r="E7" s="410" t="s">
        <v>878</v>
      </c>
      <c r="F7" s="410" t="s">
        <v>734</v>
      </c>
      <c r="G7" s="410"/>
      <c r="H7" s="410" t="s">
        <v>879</v>
      </c>
      <c r="I7" s="951" t="s">
        <v>891</v>
      </c>
      <c r="J7" s="952"/>
      <c r="K7" s="410" t="s">
        <v>736</v>
      </c>
      <c r="L7" s="410" t="s">
        <v>737</v>
      </c>
      <c r="M7" s="410"/>
      <c r="N7" s="948" t="s">
        <v>738</v>
      </c>
    </row>
    <row r="8" spans="1:14" s="140" customFormat="1">
      <c r="A8" s="410"/>
      <c r="B8" s="410"/>
      <c r="C8" s="410"/>
      <c r="D8" s="410"/>
      <c r="E8" s="410"/>
      <c r="F8" s="410" t="s">
        <v>735</v>
      </c>
      <c r="G8" s="410"/>
      <c r="H8" s="410"/>
      <c r="I8" s="951" t="s">
        <v>735</v>
      </c>
      <c r="J8" s="952"/>
      <c r="K8" s="410"/>
      <c r="L8" s="410"/>
      <c r="M8" s="410"/>
      <c r="N8" s="949"/>
    </row>
    <row r="9" spans="1:14" s="140" customFormat="1" ht="51" customHeight="1">
      <c r="A9" s="410"/>
      <c r="B9" s="410"/>
      <c r="C9" s="410" t="s">
        <v>877</v>
      </c>
      <c r="D9" s="410" t="s">
        <v>739</v>
      </c>
      <c r="E9" s="410"/>
      <c r="F9" s="410" t="s">
        <v>740</v>
      </c>
      <c r="G9" s="410" t="s">
        <v>741</v>
      </c>
      <c r="H9" s="410"/>
      <c r="I9" s="948" t="s">
        <v>741</v>
      </c>
      <c r="J9" s="948" t="s">
        <v>892</v>
      </c>
      <c r="K9" s="410"/>
      <c r="L9" s="410" t="s">
        <v>742</v>
      </c>
      <c r="M9" s="127" t="s">
        <v>743</v>
      </c>
      <c r="N9" s="949"/>
    </row>
    <row r="10" spans="1:14" s="140" customFormat="1" ht="34.5" customHeight="1">
      <c r="A10" s="410"/>
      <c r="B10" s="410"/>
      <c r="C10" s="410"/>
      <c r="D10" s="410"/>
      <c r="E10" s="410"/>
      <c r="F10" s="410"/>
      <c r="G10" s="410"/>
      <c r="H10" s="410"/>
      <c r="I10" s="950"/>
      <c r="J10" s="950"/>
      <c r="K10" s="410"/>
      <c r="L10" s="410"/>
      <c r="M10" s="127" t="s">
        <v>744</v>
      </c>
      <c r="N10" s="950"/>
    </row>
    <row r="11" spans="1:14" s="25" customFormat="1" ht="48.75" customHeight="1">
      <c r="A11" s="135">
        <v>1</v>
      </c>
      <c r="B11" s="135" t="s">
        <v>747</v>
      </c>
      <c r="C11" s="128">
        <v>6</v>
      </c>
      <c r="D11" s="128">
        <v>6</v>
      </c>
      <c r="E11" s="121">
        <v>100</v>
      </c>
      <c r="F11" s="128">
        <v>9916.7999999999993</v>
      </c>
      <c r="G11" s="128">
        <v>9916.7999999999993</v>
      </c>
      <c r="H11" s="121">
        <v>100</v>
      </c>
      <c r="I11" s="128">
        <v>19581.5</v>
      </c>
      <c r="J11" s="128">
        <v>14.6</v>
      </c>
      <c r="K11" s="136">
        <v>1.52</v>
      </c>
      <c r="L11" s="137" t="s">
        <v>746</v>
      </c>
      <c r="M11" s="136">
        <v>1</v>
      </c>
      <c r="N11" s="138" t="s">
        <v>881</v>
      </c>
    </row>
    <row r="12" spans="1:14" s="25" customFormat="1" ht="42" customHeight="1">
      <c r="A12" s="135">
        <v>2</v>
      </c>
      <c r="B12" s="135" t="s">
        <v>752</v>
      </c>
      <c r="C12" s="128">
        <v>16</v>
      </c>
      <c r="D12" s="128">
        <v>13</v>
      </c>
      <c r="E12" s="121">
        <v>81.2</v>
      </c>
      <c r="F12" s="128">
        <v>1728.4</v>
      </c>
      <c r="G12" s="121">
        <v>7843</v>
      </c>
      <c r="H12" s="128">
        <v>453.8</v>
      </c>
      <c r="I12" s="128">
        <v>3331.7</v>
      </c>
      <c r="J12" s="128">
        <v>2.5</v>
      </c>
      <c r="K12" s="136">
        <v>1.1200000000000001</v>
      </c>
      <c r="L12" s="137" t="s">
        <v>746</v>
      </c>
      <c r="M12" s="136">
        <v>2</v>
      </c>
      <c r="N12" s="138" t="s">
        <v>881</v>
      </c>
    </row>
    <row r="13" spans="1:14" ht="50.25" customHeight="1">
      <c r="A13" s="135">
        <v>3</v>
      </c>
      <c r="B13" s="135" t="s">
        <v>880</v>
      </c>
      <c r="C13" s="128">
        <v>7</v>
      </c>
      <c r="D13" s="128">
        <v>7</v>
      </c>
      <c r="E13" s="121">
        <v>100</v>
      </c>
      <c r="F13" s="128">
        <v>254.4</v>
      </c>
      <c r="G13" s="128" t="s">
        <v>882</v>
      </c>
      <c r="H13" s="128" t="s">
        <v>883</v>
      </c>
      <c r="I13" s="121">
        <v>0</v>
      </c>
      <c r="J13" s="121">
        <v>0</v>
      </c>
      <c r="K13" s="136">
        <v>1.08</v>
      </c>
      <c r="L13" s="137" t="s">
        <v>746</v>
      </c>
      <c r="M13" s="136">
        <v>3</v>
      </c>
      <c r="N13" s="138" t="s">
        <v>881</v>
      </c>
    </row>
    <row r="14" spans="1:14" s="25" customFormat="1" ht="40.5" customHeight="1">
      <c r="A14" s="135">
        <v>4</v>
      </c>
      <c r="B14" s="135" t="s">
        <v>750</v>
      </c>
      <c r="C14" s="128">
        <v>4</v>
      </c>
      <c r="D14" s="128">
        <v>4</v>
      </c>
      <c r="E14" s="121">
        <v>100</v>
      </c>
      <c r="F14" s="128">
        <v>29070.6</v>
      </c>
      <c r="G14" s="121">
        <v>41961</v>
      </c>
      <c r="H14" s="128">
        <v>144.30000000000001</v>
      </c>
      <c r="I14" s="128">
        <v>44160.3</v>
      </c>
      <c r="J14" s="121">
        <v>33</v>
      </c>
      <c r="K14" s="136">
        <v>0.97</v>
      </c>
      <c r="L14" s="137" t="s">
        <v>748</v>
      </c>
      <c r="M14" s="136">
        <v>4</v>
      </c>
      <c r="N14" s="138" t="s">
        <v>884</v>
      </c>
    </row>
    <row r="15" spans="1:14" s="25" customFormat="1" ht="41.25" customHeight="1">
      <c r="A15" s="135">
        <v>5</v>
      </c>
      <c r="B15" s="135" t="s">
        <v>745</v>
      </c>
      <c r="C15" s="128">
        <v>14</v>
      </c>
      <c r="D15" s="128">
        <v>10</v>
      </c>
      <c r="E15" s="121">
        <v>71.400000000000006</v>
      </c>
      <c r="F15" s="128">
        <v>689.5</v>
      </c>
      <c r="G15" s="128" t="s">
        <v>885</v>
      </c>
      <c r="H15" s="128" t="s">
        <v>886</v>
      </c>
      <c r="I15" s="128">
        <v>1228.4000000000001</v>
      </c>
      <c r="J15" s="128">
        <v>0.9</v>
      </c>
      <c r="K15" s="136">
        <v>0.95</v>
      </c>
      <c r="L15" s="137" t="s">
        <v>748</v>
      </c>
      <c r="M15" s="136">
        <v>5</v>
      </c>
      <c r="N15" s="138" t="s">
        <v>887</v>
      </c>
    </row>
    <row r="16" spans="1:14" s="25" customFormat="1" ht="43.5" customHeight="1">
      <c r="A16" s="135">
        <v>6</v>
      </c>
      <c r="B16" s="135" t="s">
        <v>753</v>
      </c>
      <c r="C16" s="128">
        <v>11</v>
      </c>
      <c r="D16" s="128">
        <v>11</v>
      </c>
      <c r="E16" s="121">
        <v>100</v>
      </c>
      <c r="F16" s="128">
        <v>5978.7</v>
      </c>
      <c r="G16" s="128">
        <v>5198.2</v>
      </c>
      <c r="H16" s="128">
        <v>86.9</v>
      </c>
      <c r="I16" s="128">
        <v>59169.8</v>
      </c>
      <c r="J16" s="128">
        <v>44.2</v>
      </c>
      <c r="K16" s="136">
        <v>0.93</v>
      </c>
      <c r="L16" s="137" t="s">
        <v>748</v>
      </c>
      <c r="M16" s="136">
        <v>6</v>
      </c>
      <c r="N16" s="138" t="s">
        <v>884</v>
      </c>
    </row>
    <row r="17" spans="1:14" s="25" customFormat="1" ht="41.25" customHeight="1">
      <c r="A17" s="135">
        <v>7</v>
      </c>
      <c r="B17" s="135" t="s">
        <v>749</v>
      </c>
      <c r="C17" s="128">
        <v>19</v>
      </c>
      <c r="D17" s="128">
        <v>16</v>
      </c>
      <c r="E17" s="121">
        <v>84.2</v>
      </c>
      <c r="F17" s="128">
        <v>6544.7</v>
      </c>
      <c r="G17" s="121">
        <v>8314</v>
      </c>
      <c r="H17" s="121">
        <v>127</v>
      </c>
      <c r="I17" s="121">
        <v>313</v>
      </c>
      <c r="J17" s="128">
        <v>0.2</v>
      </c>
      <c r="K17" s="136">
        <v>0.91</v>
      </c>
      <c r="L17" s="137" t="s">
        <v>748</v>
      </c>
      <c r="M17" s="136">
        <v>7</v>
      </c>
      <c r="N17" s="138" t="s">
        <v>884</v>
      </c>
    </row>
    <row r="18" spans="1:14" s="25" customFormat="1" ht="42" customHeight="1">
      <c r="A18" s="135">
        <v>8</v>
      </c>
      <c r="B18" s="135" t="s">
        <v>751</v>
      </c>
      <c r="C18" s="128">
        <v>2</v>
      </c>
      <c r="D18" s="128">
        <v>2</v>
      </c>
      <c r="E18" s="121">
        <v>100</v>
      </c>
      <c r="F18" s="128">
        <v>30410.1</v>
      </c>
      <c r="G18" s="128">
        <v>98540.800000000003</v>
      </c>
      <c r="H18" s="121">
        <v>324</v>
      </c>
      <c r="I18" s="121">
        <v>4866</v>
      </c>
      <c r="J18" s="128">
        <v>3.6</v>
      </c>
      <c r="K18" s="136">
        <v>0.87</v>
      </c>
      <c r="L18" s="137" t="s">
        <v>748</v>
      </c>
      <c r="M18" s="136">
        <v>8</v>
      </c>
      <c r="N18" s="138" t="s">
        <v>884</v>
      </c>
    </row>
    <row r="19" spans="1:14" s="25" customFormat="1" ht="228.75" customHeight="1">
      <c r="A19" s="135">
        <v>9</v>
      </c>
      <c r="B19" s="135" t="s">
        <v>754</v>
      </c>
      <c r="C19" s="128">
        <v>6</v>
      </c>
      <c r="D19" s="128">
        <v>1</v>
      </c>
      <c r="E19" s="121">
        <v>16.7</v>
      </c>
      <c r="F19" s="121">
        <v>980</v>
      </c>
      <c r="G19" s="128">
        <v>854.8</v>
      </c>
      <c r="H19" s="128">
        <v>87.2</v>
      </c>
      <c r="I19" s="121">
        <v>0</v>
      </c>
      <c r="J19" s="121">
        <v>0</v>
      </c>
      <c r="K19" s="136">
        <v>0.71</v>
      </c>
      <c r="L19" s="137" t="s">
        <v>756</v>
      </c>
      <c r="M19" s="136">
        <v>9</v>
      </c>
      <c r="N19" s="138" t="s">
        <v>888</v>
      </c>
    </row>
    <row r="20" spans="1:14" ht="234" customHeight="1">
      <c r="A20" s="135">
        <v>10</v>
      </c>
      <c r="B20" s="135" t="s">
        <v>755</v>
      </c>
      <c r="C20" s="128">
        <v>8</v>
      </c>
      <c r="D20" s="128">
        <v>3</v>
      </c>
      <c r="E20" s="121">
        <v>37.5</v>
      </c>
      <c r="F20" s="121">
        <v>4270</v>
      </c>
      <c r="G20" s="128" t="s">
        <v>889</v>
      </c>
      <c r="H20" s="128" t="s">
        <v>890</v>
      </c>
      <c r="I20" s="128">
        <v>1271.3</v>
      </c>
      <c r="J20" s="121">
        <v>1</v>
      </c>
      <c r="K20" s="136">
        <v>0.66</v>
      </c>
      <c r="L20" s="137" t="s">
        <v>756</v>
      </c>
      <c r="M20" s="136">
        <v>10</v>
      </c>
      <c r="N20" s="138" t="s">
        <v>888</v>
      </c>
    </row>
    <row r="21" spans="1:14" ht="18.75">
      <c r="A21" s="75"/>
    </row>
    <row r="22" spans="1:14" s="25" customFormat="1" ht="39" customHeight="1">
      <c r="A22" s="947" t="s">
        <v>894</v>
      </c>
      <c r="B22" s="947"/>
      <c r="C22" s="947"/>
      <c r="D22" s="947"/>
      <c r="E22" s="947"/>
      <c r="F22" s="947"/>
      <c r="G22" s="947"/>
      <c r="H22" s="947"/>
      <c r="I22" s="947"/>
      <c r="J22" s="947"/>
      <c r="K22" s="947"/>
      <c r="L22" s="947"/>
      <c r="M22" s="947"/>
      <c r="N22" s="947"/>
    </row>
    <row r="23" spans="1:14" s="25" customFormat="1" ht="38.25" customHeight="1">
      <c r="A23" s="947" t="s">
        <v>893</v>
      </c>
      <c r="B23" s="947"/>
      <c r="C23" s="947"/>
      <c r="D23" s="947"/>
      <c r="E23" s="947"/>
      <c r="F23" s="947"/>
      <c r="G23" s="947"/>
      <c r="H23" s="947"/>
      <c r="I23" s="947"/>
      <c r="J23" s="947"/>
      <c r="K23" s="947"/>
      <c r="L23" s="947"/>
      <c r="M23" s="947"/>
      <c r="N23" s="947"/>
    </row>
    <row r="24" spans="1:14" ht="15.75">
      <c r="A24" s="64"/>
    </row>
  </sheetData>
  <mergeCells count="24">
    <mergeCell ref="A3:N3"/>
    <mergeCell ref="A4:N4"/>
    <mergeCell ref="A5:N5"/>
    <mergeCell ref="A22:N22"/>
    <mergeCell ref="H7:H10"/>
    <mergeCell ref="K7:K10"/>
    <mergeCell ref="L7:M8"/>
    <mergeCell ref="C9:C10"/>
    <mergeCell ref="D9:D10"/>
    <mergeCell ref="F9:F10"/>
    <mergeCell ref="G9:G10"/>
    <mergeCell ref="L9:L10"/>
    <mergeCell ref="A7:A10"/>
    <mergeCell ref="B7:B10"/>
    <mergeCell ref="C7:D8"/>
    <mergeCell ref="E7:E10"/>
    <mergeCell ref="F7:G7"/>
    <mergeCell ref="F8:G8"/>
    <mergeCell ref="A23:N23"/>
    <mergeCell ref="N7:N10"/>
    <mergeCell ref="I7:J7"/>
    <mergeCell ref="I8:J8"/>
    <mergeCell ref="I9:I10"/>
    <mergeCell ref="J9:J10"/>
  </mergeCells>
  <printOptions horizontalCentered="1"/>
  <pageMargins left="0.35433070866141736" right="0.35433070866141736" top="0.74803149606299213" bottom="0.62992125984251968" header="0.31496062992125984" footer="0.31496062992125984"/>
  <pageSetup paperSize="9" scale="8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dimension ref="A1:S139"/>
  <sheetViews>
    <sheetView view="pageBreakPreview" zoomScaleSheetLayoutView="100" workbookViewId="0">
      <pane xSplit="3" ySplit="5" topLeftCell="D6" activePane="bottomRight" state="frozen"/>
      <selection activeCell="I13" sqref="I13"/>
      <selection pane="topRight" activeCell="I13" sqref="I13"/>
      <selection pane="bottomLeft" activeCell="I13" sqref="I13"/>
      <selection pane="bottomRight" activeCell="E131" sqref="E131"/>
    </sheetView>
  </sheetViews>
  <sheetFormatPr defaultRowHeight="15.75"/>
  <cols>
    <col min="1" max="1" width="4.5703125" style="15" customWidth="1"/>
    <col min="2" max="2" width="9.85546875" style="43" customWidth="1"/>
    <col min="3" max="3" width="17.42578125" style="43" customWidth="1"/>
    <col min="4" max="4" width="17.28515625" style="43" customWidth="1"/>
    <col min="5" max="5" width="39" style="43" customWidth="1"/>
    <col min="6" max="6" width="7" style="44" customWidth="1"/>
    <col min="7" max="7" width="7.85546875" style="43" customWidth="1"/>
    <col min="8" max="8" width="5.85546875" style="43" customWidth="1"/>
    <col min="9" max="9" width="39.5703125" style="43" customWidth="1"/>
    <col min="10" max="10" width="6.5703125" style="45" customWidth="1"/>
    <col min="11" max="11" width="7.140625" style="45" customWidth="1"/>
    <col min="12" max="12" width="10.28515625" style="43" customWidth="1"/>
    <col min="13" max="13" width="9" style="46" customWidth="1"/>
    <col min="14" max="14" width="8.7109375" style="46" customWidth="1"/>
    <col min="15" max="15" width="8.5703125" style="46" customWidth="1"/>
    <col min="16" max="16" width="8.28515625" style="46" customWidth="1"/>
    <col min="17" max="17" width="9.5703125" style="46" customWidth="1"/>
    <col min="18" max="18" width="5.28515625" style="46" customWidth="1"/>
    <col min="19" max="19" width="9.28515625" style="46" customWidth="1"/>
    <col min="20" max="16384" width="9.140625" style="7"/>
  </cols>
  <sheetData>
    <row r="1" spans="1:19" ht="3.75" customHeight="1">
      <c r="O1" s="473" t="s">
        <v>662</v>
      </c>
      <c r="P1" s="473"/>
      <c r="Q1" s="473"/>
      <c r="R1" s="473"/>
      <c r="S1" s="473"/>
    </row>
    <row r="2" spans="1:19" s="14" customFormat="1" ht="19.5" customHeight="1">
      <c r="A2" s="400"/>
      <c r="B2" s="402" t="s">
        <v>21</v>
      </c>
      <c r="C2" s="402"/>
      <c r="D2" s="460" t="s">
        <v>23</v>
      </c>
      <c r="E2" s="406" t="s">
        <v>24</v>
      </c>
      <c r="F2" s="406"/>
      <c r="G2" s="406"/>
      <c r="H2" s="406"/>
      <c r="I2" s="406"/>
      <c r="J2" s="406"/>
      <c r="K2" s="406"/>
      <c r="L2" s="406" t="s">
        <v>773</v>
      </c>
      <c r="M2" s="406"/>
      <c r="N2" s="406"/>
      <c r="O2" s="406"/>
      <c r="P2" s="406"/>
      <c r="Q2" s="406"/>
      <c r="R2" s="406"/>
      <c r="S2" s="406"/>
    </row>
    <row r="3" spans="1:19" s="14" customFormat="1" ht="43.5" customHeight="1">
      <c r="A3" s="400"/>
      <c r="B3" s="402"/>
      <c r="C3" s="402"/>
      <c r="D3" s="461"/>
      <c r="E3" s="402" t="s">
        <v>17</v>
      </c>
      <c r="F3" s="402" t="s">
        <v>849</v>
      </c>
      <c r="G3" s="402"/>
      <c r="H3" s="521" t="s">
        <v>14</v>
      </c>
      <c r="I3" s="402" t="s">
        <v>34</v>
      </c>
      <c r="J3" s="404" t="s">
        <v>22</v>
      </c>
      <c r="K3" s="522" t="s">
        <v>35</v>
      </c>
      <c r="L3" s="417" t="s">
        <v>9</v>
      </c>
      <c r="M3" s="407" t="s">
        <v>36</v>
      </c>
      <c r="N3" s="409" t="s">
        <v>10</v>
      </c>
      <c r="O3" s="409"/>
      <c r="P3" s="409"/>
      <c r="Q3" s="409"/>
      <c r="R3" s="409"/>
      <c r="S3" s="409"/>
    </row>
    <row r="4" spans="1:19" s="14" customFormat="1" ht="23.25" customHeight="1">
      <c r="A4" s="400"/>
      <c r="B4" s="402"/>
      <c r="C4" s="402"/>
      <c r="D4" s="462"/>
      <c r="E4" s="402"/>
      <c r="F4" s="84" t="s">
        <v>19</v>
      </c>
      <c r="G4" s="84" t="s">
        <v>20</v>
      </c>
      <c r="H4" s="521"/>
      <c r="I4" s="402"/>
      <c r="J4" s="404"/>
      <c r="K4" s="522"/>
      <c r="L4" s="417"/>
      <c r="M4" s="408"/>
      <c r="N4" s="12" t="s">
        <v>0</v>
      </c>
      <c r="O4" s="12" t="s">
        <v>3</v>
      </c>
      <c r="P4" s="12" t="s">
        <v>1</v>
      </c>
      <c r="Q4" s="12" t="s">
        <v>32</v>
      </c>
      <c r="R4" s="12" t="s">
        <v>4</v>
      </c>
      <c r="S4" s="12" t="s">
        <v>33</v>
      </c>
    </row>
    <row r="5" spans="1:19" s="17" customFormat="1">
      <c r="A5" s="16"/>
      <c r="B5" s="410">
        <v>1</v>
      </c>
      <c r="C5" s="410"/>
      <c r="D5" s="86">
        <v>2</v>
      </c>
      <c r="E5" s="86">
        <v>3</v>
      </c>
      <c r="F5" s="86">
        <v>4</v>
      </c>
      <c r="G5" s="86">
        <v>5</v>
      </c>
      <c r="H5" s="86">
        <v>6</v>
      </c>
      <c r="I5" s="86">
        <v>7</v>
      </c>
      <c r="J5" s="86">
        <v>8</v>
      </c>
      <c r="K5" s="86">
        <v>9</v>
      </c>
      <c r="L5" s="86">
        <v>10</v>
      </c>
      <c r="M5" s="86">
        <v>11</v>
      </c>
      <c r="N5" s="86">
        <v>12</v>
      </c>
      <c r="O5" s="86">
        <v>13</v>
      </c>
      <c r="P5" s="86">
        <v>14</v>
      </c>
      <c r="Q5" s="86">
        <v>15</v>
      </c>
      <c r="R5" s="86">
        <v>16</v>
      </c>
      <c r="S5" s="86">
        <v>17</v>
      </c>
    </row>
    <row r="6" spans="1:19" s="19" customFormat="1" ht="36.75" customHeight="1">
      <c r="A6" s="489" t="s">
        <v>195</v>
      </c>
      <c r="B6" s="510" t="s">
        <v>54</v>
      </c>
      <c r="C6" s="511"/>
      <c r="D6" s="516" t="s">
        <v>55</v>
      </c>
      <c r="E6" s="460" t="s">
        <v>56</v>
      </c>
      <c r="F6" s="402">
        <v>3098</v>
      </c>
      <c r="G6" s="402">
        <v>3051</v>
      </c>
      <c r="H6" s="519">
        <f>G6/F6*100</f>
        <v>98.482892188508714</v>
      </c>
      <c r="I6" s="474" t="s">
        <v>1361</v>
      </c>
      <c r="J6" s="520" t="s">
        <v>395</v>
      </c>
      <c r="K6" s="508" t="s">
        <v>551</v>
      </c>
      <c r="L6" s="18" t="s">
        <v>0</v>
      </c>
      <c r="M6" s="124">
        <f>M13+M86+M136</f>
        <v>8488.5</v>
      </c>
      <c r="N6" s="124">
        <f t="shared" ref="N6:S6" si="0">N13+N86+N136</f>
        <v>3616.335</v>
      </c>
      <c r="O6" s="124">
        <f t="shared" si="0"/>
        <v>1116.672</v>
      </c>
      <c r="P6" s="124">
        <f t="shared" si="0"/>
        <v>246.60400000000001</v>
      </c>
      <c r="Q6" s="124">
        <f t="shared" si="0"/>
        <v>1450.8890000000001</v>
      </c>
      <c r="R6" s="124">
        <f t="shared" si="0"/>
        <v>0</v>
      </c>
      <c r="S6" s="124">
        <f t="shared" si="0"/>
        <v>802.17000000000007</v>
      </c>
    </row>
    <row r="7" spans="1:19" s="19" customFormat="1" ht="47.25" customHeight="1">
      <c r="A7" s="489"/>
      <c r="B7" s="512"/>
      <c r="C7" s="513"/>
      <c r="D7" s="517"/>
      <c r="E7" s="462"/>
      <c r="F7" s="402"/>
      <c r="G7" s="402"/>
      <c r="H7" s="519"/>
      <c r="I7" s="475"/>
      <c r="J7" s="520"/>
      <c r="K7" s="509"/>
      <c r="L7" s="76" t="s">
        <v>52</v>
      </c>
      <c r="M7" s="249">
        <f>M14+M87+M137</f>
        <v>6389</v>
      </c>
      <c r="N7" s="249">
        <f t="shared" ref="N7:S8" si="1">N14+N87+N137</f>
        <v>1694.001</v>
      </c>
      <c r="O7" s="249">
        <f t="shared" si="1"/>
        <v>184.83799999999999</v>
      </c>
      <c r="P7" s="249">
        <f t="shared" si="1"/>
        <v>246.60400000000001</v>
      </c>
      <c r="Q7" s="249">
        <f t="shared" si="1"/>
        <v>460.38900000000001</v>
      </c>
      <c r="R7" s="249">
        <f t="shared" si="1"/>
        <v>0</v>
      </c>
      <c r="S7" s="249">
        <f t="shared" si="1"/>
        <v>802.17000000000007</v>
      </c>
    </row>
    <row r="8" spans="1:19" s="223" customFormat="1" ht="102.75" customHeight="1">
      <c r="A8" s="489"/>
      <c r="B8" s="514"/>
      <c r="C8" s="515"/>
      <c r="D8" s="518"/>
      <c r="E8" s="234" t="s">
        <v>57</v>
      </c>
      <c r="F8" s="234">
        <v>62.5</v>
      </c>
      <c r="G8" s="235">
        <v>61</v>
      </c>
      <c r="H8" s="235">
        <f>G8/F8*100</f>
        <v>97.6</v>
      </c>
      <c r="I8" s="236" t="s">
        <v>1362</v>
      </c>
      <c r="J8" s="237" t="s">
        <v>547</v>
      </c>
      <c r="K8" s="238" t="s">
        <v>396</v>
      </c>
      <c r="L8" s="13" t="s">
        <v>53</v>
      </c>
      <c r="M8" s="249">
        <f>M15+M88+M138</f>
        <v>2099.5</v>
      </c>
      <c r="N8" s="249">
        <f t="shared" si="1"/>
        <v>1922.3339999999998</v>
      </c>
      <c r="O8" s="249">
        <f t="shared" si="1"/>
        <v>931.83399999999995</v>
      </c>
      <c r="P8" s="249">
        <f t="shared" si="1"/>
        <v>0</v>
      </c>
      <c r="Q8" s="249">
        <f t="shared" si="1"/>
        <v>990.5</v>
      </c>
      <c r="R8" s="249">
        <f t="shared" si="1"/>
        <v>0</v>
      </c>
      <c r="S8" s="249">
        <f t="shared" si="1"/>
        <v>0</v>
      </c>
    </row>
    <row r="9" spans="1:19" s="19" customFormat="1" ht="14.25" customHeight="1">
      <c r="A9" s="489" t="s">
        <v>531</v>
      </c>
      <c r="B9" s="502" t="s">
        <v>58</v>
      </c>
      <c r="C9" s="503"/>
      <c r="D9" s="503"/>
      <c r="E9" s="503"/>
      <c r="F9" s="503"/>
      <c r="G9" s="503"/>
      <c r="H9" s="503"/>
      <c r="I9" s="503"/>
      <c r="J9" s="503"/>
      <c r="K9" s="503"/>
      <c r="L9" s="503"/>
      <c r="M9" s="503"/>
      <c r="N9" s="503"/>
      <c r="O9" s="503"/>
      <c r="P9" s="503"/>
      <c r="Q9" s="503"/>
      <c r="R9" s="503"/>
      <c r="S9" s="504"/>
    </row>
    <row r="10" spans="1:19" s="14" customFormat="1" ht="89.25" customHeight="1">
      <c r="A10" s="489"/>
      <c r="B10" s="454" t="s">
        <v>59</v>
      </c>
      <c r="C10" s="455"/>
      <c r="D10" s="505" t="s">
        <v>60</v>
      </c>
      <c r="E10" s="460" t="s">
        <v>61</v>
      </c>
      <c r="F10" s="460">
        <v>10</v>
      </c>
      <c r="G10" s="460">
        <v>12</v>
      </c>
      <c r="H10" s="486">
        <f>F10/G10*100</f>
        <v>83.333333333333343</v>
      </c>
      <c r="I10" s="474" t="s">
        <v>850</v>
      </c>
      <c r="J10" s="418" t="s">
        <v>193</v>
      </c>
      <c r="K10" s="418" t="s">
        <v>396</v>
      </c>
      <c r="L10" s="18" t="s">
        <v>0</v>
      </c>
      <c r="M10" s="22">
        <v>0</v>
      </c>
      <c r="N10" s="22">
        <v>0</v>
      </c>
      <c r="O10" s="22">
        <f>SUM(O11:O12)</f>
        <v>0</v>
      </c>
      <c r="P10" s="22">
        <f t="shared" ref="P10:S10" si="2">SUM(P11:P12)</f>
        <v>0</v>
      </c>
      <c r="Q10" s="22">
        <f t="shared" si="2"/>
        <v>0</v>
      </c>
      <c r="R10" s="22">
        <f t="shared" si="2"/>
        <v>0</v>
      </c>
      <c r="S10" s="22">
        <f t="shared" si="2"/>
        <v>0</v>
      </c>
    </row>
    <row r="11" spans="1:19" s="14" customFormat="1" ht="63" customHeight="1">
      <c r="A11" s="489"/>
      <c r="B11" s="456"/>
      <c r="C11" s="457"/>
      <c r="D11" s="506"/>
      <c r="E11" s="461"/>
      <c r="F11" s="461"/>
      <c r="G11" s="461"/>
      <c r="H11" s="487"/>
      <c r="I11" s="475"/>
      <c r="J11" s="419"/>
      <c r="K11" s="419"/>
      <c r="L11" s="76" t="s">
        <v>52</v>
      </c>
      <c r="M11" s="85">
        <v>0</v>
      </c>
      <c r="N11" s="85">
        <v>0</v>
      </c>
      <c r="O11" s="85">
        <v>0</v>
      </c>
      <c r="P11" s="85">
        <v>0</v>
      </c>
      <c r="Q11" s="85">
        <v>0</v>
      </c>
      <c r="R11" s="85">
        <v>0</v>
      </c>
      <c r="S11" s="85">
        <v>0</v>
      </c>
    </row>
    <row r="12" spans="1:19" s="14" customFormat="1" ht="69.75" customHeight="1">
      <c r="A12" s="489"/>
      <c r="B12" s="458"/>
      <c r="C12" s="459"/>
      <c r="D12" s="507"/>
      <c r="E12" s="462"/>
      <c r="F12" s="462"/>
      <c r="G12" s="462"/>
      <c r="H12" s="488"/>
      <c r="I12" s="476"/>
      <c r="J12" s="420"/>
      <c r="K12" s="420"/>
      <c r="L12" s="13" t="s">
        <v>53</v>
      </c>
      <c r="M12" s="85">
        <v>0</v>
      </c>
      <c r="N12" s="85">
        <v>0</v>
      </c>
      <c r="O12" s="85">
        <v>0</v>
      </c>
      <c r="P12" s="85">
        <v>0</v>
      </c>
      <c r="Q12" s="85">
        <v>0</v>
      </c>
      <c r="R12" s="85">
        <v>0</v>
      </c>
      <c r="S12" s="85">
        <v>0</v>
      </c>
    </row>
    <row r="13" spans="1:19" s="14" customFormat="1" ht="12.75">
      <c r="A13" s="489"/>
      <c r="B13" s="493" t="s">
        <v>385</v>
      </c>
      <c r="C13" s="494"/>
      <c r="D13" s="494"/>
      <c r="E13" s="494"/>
      <c r="F13" s="494"/>
      <c r="G13" s="494"/>
      <c r="H13" s="494"/>
      <c r="I13" s="494"/>
      <c r="J13" s="494"/>
      <c r="K13" s="495"/>
      <c r="L13" s="18" t="s">
        <v>0</v>
      </c>
      <c r="M13" s="33">
        <f>M10</f>
        <v>0</v>
      </c>
      <c r="N13" s="33">
        <f t="shared" ref="N13:S13" si="3">N10</f>
        <v>0</v>
      </c>
      <c r="O13" s="33">
        <f t="shared" si="3"/>
        <v>0</v>
      </c>
      <c r="P13" s="33">
        <f t="shared" si="3"/>
        <v>0</v>
      </c>
      <c r="Q13" s="33">
        <f t="shared" si="3"/>
        <v>0</v>
      </c>
      <c r="R13" s="33">
        <f t="shared" si="3"/>
        <v>0</v>
      </c>
      <c r="S13" s="33">
        <f t="shared" si="3"/>
        <v>0</v>
      </c>
    </row>
    <row r="14" spans="1:19" s="14" customFormat="1" ht="12" customHeight="1">
      <c r="A14" s="489"/>
      <c r="B14" s="496"/>
      <c r="C14" s="497"/>
      <c r="D14" s="497"/>
      <c r="E14" s="497"/>
      <c r="F14" s="497"/>
      <c r="G14" s="497"/>
      <c r="H14" s="497"/>
      <c r="I14" s="497"/>
      <c r="J14" s="497"/>
      <c r="K14" s="498"/>
      <c r="L14" s="76" t="s">
        <v>52</v>
      </c>
      <c r="M14" s="32">
        <f t="shared" ref="M14:S15" si="4">M11</f>
        <v>0</v>
      </c>
      <c r="N14" s="32">
        <f t="shared" si="4"/>
        <v>0</v>
      </c>
      <c r="O14" s="32">
        <f t="shared" si="4"/>
        <v>0</v>
      </c>
      <c r="P14" s="32">
        <f t="shared" si="4"/>
        <v>0</v>
      </c>
      <c r="Q14" s="32">
        <f t="shared" si="4"/>
        <v>0</v>
      </c>
      <c r="R14" s="32">
        <f t="shared" si="4"/>
        <v>0</v>
      </c>
      <c r="S14" s="32">
        <f t="shared" si="4"/>
        <v>0</v>
      </c>
    </row>
    <row r="15" spans="1:19" s="14" customFormat="1" ht="12.75">
      <c r="A15" s="489"/>
      <c r="B15" s="499"/>
      <c r="C15" s="500"/>
      <c r="D15" s="500"/>
      <c r="E15" s="500"/>
      <c r="F15" s="500"/>
      <c r="G15" s="500"/>
      <c r="H15" s="500"/>
      <c r="I15" s="500"/>
      <c r="J15" s="500"/>
      <c r="K15" s="501"/>
      <c r="L15" s="13" t="s">
        <v>53</v>
      </c>
      <c r="M15" s="32">
        <f t="shared" si="4"/>
        <v>0</v>
      </c>
      <c r="N15" s="32">
        <f t="shared" si="4"/>
        <v>0</v>
      </c>
      <c r="O15" s="32">
        <f t="shared" si="4"/>
        <v>0</v>
      </c>
      <c r="P15" s="32">
        <f t="shared" si="4"/>
        <v>0</v>
      </c>
      <c r="Q15" s="32">
        <f t="shared" si="4"/>
        <v>0</v>
      </c>
      <c r="R15" s="32">
        <f t="shared" si="4"/>
        <v>0</v>
      </c>
      <c r="S15" s="32">
        <f t="shared" si="4"/>
        <v>0</v>
      </c>
    </row>
    <row r="16" spans="1:19" s="14" customFormat="1">
      <c r="A16" s="489" t="s">
        <v>532</v>
      </c>
      <c r="B16" s="502" t="s">
        <v>62</v>
      </c>
      <c r="C16" s="503"/>
      <c r="D16" s="503"/>
      <c r="E16" s="503"/>
      <c r="F16" s="503"/>
      <c r="G16" s="503"/>
      <c r="H16" s="503"/>
      <c r="I16" s="503"/>
      <c r="J16" s="503"/>
      <c r="K16" s="503"/>
      <c r="L16" s="503"/>
      <c r="M16" s="503"/>
      <c r="N16" s="503"/>
      <c r="O16" s="503"/>
      <c r="P16" s="503"/>
      <c r="Q16" s="503"/>
      <c r="R16" s="503"/>
      <c r="S16" s="504"/>
    </row>
    <row r="17" spans="1:19" s="14" customFormat="1" ht="12.75">
      <c r="A17" s="489"/>
      <c r="B17" s="454" t="s">
        <v>63</v>
      </c>
      <c r="C17" s="455"/>
      <c r="D17" s="505" t="s">
        <v>64</v>
      </c>
      <c r="E17" s="460" t="s">
        <v>65</v>
      </c>
      <c r="F17" s="460">
        <v>28.6</v>
      </c>
      <c r="G17" s="460">
        <v>25.2</v>
      </c>
      <c r="H17" s="486">
        <f>G17/F17*100</f>
        <v>88.111888111888106</v>
      </c>
      <c r="I17" s="474" t="s">
        <v>856</v>
      </c>
      <c r="J17" s="463" t="s">
        <v>395</v>
      </c>
      <c r="K17" s="490" t="s">
        <v>551</v>
      </c>
      <c r="L17" s="18" t="s">
        <v>0</v>
      </c>
      <c r="M17" s="124">
        <f>SUM(M18:M19)</f>
        <v>2189.5</v>
      </c>
      <c r="N17" s="124">
        <f>SUM(N18:N19)</f>
        <v>1523.232</v>
      </c>
      <c r="O17" s="124">
        <f t="shared" ref="O17:S17" si="5">SUM(O18:O19)</f>
        <v>294.81700000000001</v>
      </c>
      <c r="P17" s="124">
        <f t="shared" si="5"/>
        <v>0</v>
      </c>
      <c r="Q17" s="124">
        <f t="shared" si="5"/>
        <v>1164.0650000000001</v>
      </c>
      <c r="R17" s="124">
        <f t="shared" si="5"/>
        <v>0</v>
      </c>
      <c r="S17" s="124">
        <f t="shared" si="5"/>
        <v>64.349999999999994</v>
      </c>
    </row>
    <row r="18" spans="1:19" s="14" customFormat="1" ht="30" customHeight="1">
      <c r="A18" s="489"/>
      <c r="B18" s="456"/>
      <c r="C18" s="457"/>
      <c r="D18" s="506"/>
      <c r="E18" s="461"/>
      <c r="F18" s="461"/>
      <c r="G18" s="461"/>
      <c r="H18" s="487"/>
      <c r="I18" s="475"/>
      <c r="J18" s="464"/>
      <c r="K18" s="491"/>
      <c r="L18" s="76" t="s">
        <v>52</v>
      </c>
      <c r="M18" s="125">
        <f>M21</f>
        <v>989</v>
      </c>
      <c r="N18" s="125">
        <f>N21</f>
        <v>314.00099999999998</v>
      </c>
      <c r="O18" s="125">
        <f t="shared" ref="O18:S18" si="6">O21</f>
        <v>76.085999999999999</v>
      </c>
      <c r="P18" s="125">
        <f t="shared" si="6"/>
        <v>0</v>
      </c>
      <c r="Q18" s="125">
        <f t="shared" si="6"/>
        <v>173.565</v>
      </c>
      <c r="R18" s="125">
        <f t="shared" si="6"/>
        <v>0</v>
      </c>
      <c r="S18" s="125">
        <f t="shared" si="6"/>
        <v>64.349999999999994</v>
      </c>
    </row>
    <row r="19" spans="1:19" s="14" customFormat="1" ht="23.25" customHeight="1">
      <c r="A19" s="489"/>
      <c r="B19" s="458"/>
      <c r="C19" s="459"/>
      <c r="D19" s="507"/>
      <c r="E19" s="462"/>
      <c r="F19" s="462"/>
      <c r="G19" s="462"/>
      <c r="H19" s="488"/>
      <c r="I19" s="476"/>
      <c r="J19" s="465"/>
      <c r="K19" s="492"/>
      <c r="L19" s="13" t="s">
        <v>53</v>
      </c>
      <c r="M19" s="125">
        <f>M22</f>
        <v>1200.5</v>
      </c>
      <c r="N19" s="125">
        <f t="shared" ref="N19:S19" si="7">N22</f>
        <v>1209.231</v>
      </c>
      <c r="O19" s="125">
        <f t="shared" si="7"/>
        <v>218.73099999999999</v>
      </c>
      <c r="P19" s="125">
        <f t="shared" si="7"/>
        <v>0</v>
      </c>
      <c r="Q19" s="125">
        <f t="shared" si="7"/>
        <v>990.5</v>
      </c>
      <c r="R19" s="125">
        <f t="shared" si="7"/>
        <v>0</v>
      </c>
      <c r="S19" s="125">
        <f t="shared" si="7"/>
        <v>0</v>
      </c>
    </row>
    <row r="20" spans="1:19" s="240" customFormat="1" ht="156.75" customHeight="1">
      <c r="A20" s="489"/>
      <c r="B20" s="422" t="s">
        <v>468</v>
      </c>
      <c r="C20" s="422"/>
      <c r="D20" s="425" t="s">
        <v>469</v>
      </c>
      <c r="E20" s="330" t="s">
        <v>470</v>
      </c>
      <c r="F20" s="330">
        <v>200</v>
      </c>
      <c r="G20" s="330">
        <v>219</v>
      </c>
      <c r="H20" s="331">
        <f>G20/F20*100</f>
        <v>109.5</v>
      </c>
      <c r="I20" s="332" t="s">
        <v>1363</v>
      </c>
      <c r="J20" s="333" t="s">
        <v>174</v>
      </c>
      <c r="K20" s="333" t="s">
        <v>174</v>
      </c>
      <c r="L20" s="243" t="s">
        <v>0</v>
      </c>
      <c r="M20" s="334">
        <f>SUM(M21:M22)</f>
        <v>2189.5</v>
      </c>
      <c r="N20" s="334">
        <f t="shared" ref="N20:S20" si="8">SUM(N21:N22)</f>
        <v>1523.232</v>
      </c>
      <c r="O20" s="334">
        <f t="shared" si="8"/>
        <v>294.81700000000001</v>
      </c>
      <c r="P20" s="334">
        <f t="shared" si="8"/>
        <v>0</v>
      </c>
      <c r="Q20" s="334">
        <f t="shared" si="8"/>
        <v>1164.0650000000001</v>
      </c>
      <c r="R20" s="334">
        <f t="shared" si="8"/>
        <v>0</v>
      </c>
      <c r="S20" s="334">
        <f t="shared" si="8"/>
        <v>64.349999999999994</v>
      </c>
    </row>
    <row r="21" spans="1:19" s="240" customFormat="1" ht="129.75" customHeight="1">
      <c r="A21" s="489"/>
      <c r="B21" s="422"/>
      <c r="C21" s="422"/>
      <c r="D21" s="425"/>
      <c r="E21" s="330" t="s">
        <v>471</v>
      </c>
      <c r="F21" s="330">
        <v>11</v>
      </c>
      <c r="G21" s="330">
        <v>3</v>
      </c>
      <c r="H21" s="331">
        <f>G21/F21*100</f>
        <v>27.27272727272727</v>
      </c>
      <c r="I21" s="332" t="s">
        <v>1364</v>
      </c>
      <c r="J21" s="333" t="s">
        <v>174</v>
      </c>
      <c r="K21" s="333" t="s">
        <v>174</v>
      </c>
      <c r="L21" s="244" t="s">
        <v>52</v>
      </c>
      <c r="M21" s="336">
        <f>M24+M42+M57+M72</f>
        <v>989</v>
      </c>
      <c r="N21" s="336">
        <f>N24+N42+N57+N72</f>
        <v>314.00099999999998</v>
      </c>
      <c r="O21" s="336">
        <f t="shared" ref="O21:S21" si="9">O24+O42+O57+O72</f>
        <v>76.085999999999999</v>
      </c>
      <c r="P21" s="336">
        <f t="shared" si="9"/>
        <v>0</v>
      </c>
      <c r="Q21" s="336">
        <f t="shared" si="9"/>
        <v>173.565</v>
      </c>
      <c r="R21" s="336">
        <f t="shared" si="9"/>
        <v>0</v>
      </c>
      <c r="S21" s="336">
        <f t="shared" si="9"/>
        <v>64.349999999999994</v>
      </c>
    </row>
    <row r="22" spans="1:19" s="240" customFormat="1" ht="131.25" customHeight="1">
      <c r="A22" s="489"/>
      <c r="B22" s="423"/>
      <c r="C22" s="424"/>
      <c r="D22" s="337"/>
      <c r="E22" s="330" t="s">
        <v>472</v>
      </c>
      <c r="F22" s="330">
        <v>7</v>
      </c>
      <c r="G22" s="330">
        <v>1</v>
      </c>
      <c r="H22" s="331">
        <f>G22/F22*100</f>
        <v>14.285714285714285</v>
      </c>
      <c r="I22" s="332" t="s">
        <v>1365</v>
      </c>
      <c r="J22" s="333" t="s">
        <v>174</v>
      </c>
      <c r="K22" s="333" t="s">
        <v>174</v>
      </c>
      <c r="L22" s="244" t="s">
        <v>53</v>
      </c>
      <c r="M22" s="336">
        <f>M25+M43+M58+M73</f>
        <v>1200.5</v>
      </c>
      <c r="N22" s="336">
        <f t="shared" ref="N22:S22" si="10">N25+N43+N58+N73</f>
        <v>1209.231</v>
      </c>
      <c r="O22" s="336">
        <f t="shared" si="10"/>
        <v>218.73099999999999</v>
      </c>
      <c r="P22" s="336">
        <f t="shared" si="10"/>
        <v>0</v>
      </c>
      <c r="Q22" s="336">
        <f t="shared" si="10"/>
        <v>990.5</v>
      </c>
      <c r="R22" s="336">
        <f t="shared" si="10"/>
        <v>0</v>
      </c>
      <c r="S22" s="336">
        <f t="shared" si="10"/>
        <v>0</v>
      </c>
    </row>
    <row r="23" spans="1:19" s="240" customFormat="1" ht="35.25" customHeight="1">
      <c r="A23" s="489"/>
      <c r="B23" s="422" t="s">
        <v>473</v>
      </c>
      <c r="C23" s="422"/>
      <c r="D23" s="425" t="s">
        <v>469</v>
      </c>
      <c r="E23" s="426" t="s">
        <v>474</v>
      </c>
      <c r="F23" s="425">
        <v>30</v>
      </c>
      <c r="G23" s="425">
        <v>20</v>
      </c>
      <c r="H23" s="451">
        <f>G23/F23*100</f>
        <v>66.666666666666657</v>
      </c>
      <c r="I23" s="444" t="s">
        <v>855</v>
      </c>
      <c r="J23" s="435" t="s">
        <v>174</v>
      </c>
      <c r="K23" s="435" t="s">
        <v>174</v>
      </c>
      <c r="L23" s="243" t="s">
        <v>0</v>
      </c>
      <c r="M23" s="334">
        <f>SUM(M24:M25)</f>
        <v>160</v>
      </c>
      <c r="N23" s="334">
        <f t="shared" ref="N23:S23" si="11">SUM(N24:N25)</f>
        <v>1200</v>
      </c>
      <c r="O23" s="334">
        <f t="shared" si="11"/>
        <v>120</v>
      </c>
      <c r="P23" s="334">
        <f t="shared" si="11"/>
        <v>0</v>
      </c>
      <c r="Q23" s="334">
        <f t="shared" si="11"/>
        <v>1080</v>
      </c>
      <c r="R23" s="334">
        <f t="shared" si="11"/>
        <v>0</v>
      </c>
      <c r="S23" s="334">
        <f t="shared" si="11"/>
        <v>0</v>
      </c>
    </row>
    <row r="24" spans="1:19" s="240" customFormat="1" ht="20.100000000000001" customHeight="1">
      <c r="A24" s="489"/>
      <c r="B24" s="422"/>
      <c r="C24" s="422"/>
      <c r="D24" s="425"/>
      <c r="E24" s="427"/>
      <c r="F24" s="425"/>
      <c r="G24" s="425"/>
      <c r="H24" s="451"/>
      <c r="I24" s="444"/>
      <c r="J24" s="436"/>
      <c r="K24" s="436"/>
      <c r="L24" s="335" t="s">
        <v>52</v>
      </c>
      <c r="M24" s="336">
        <v>10</v>
      </c>
      <c r="N24" s="336">
        <v>99.5</v>
      </c>
      <c r="O24" s="336">
        <v>10</v>
      </c>
      <c r="P24" s="336">
        <v>0</v>
      </c>
      <c r="Q24" s="336">
        <v>89.5</v>
      </c>
      <c r="R24" s="336">
        <v>0</v>
      </c>
      <c r="S24" s="336">
        <v>0</v>
      </c>
    </row>
    <row r="25" spans="1:19" s="240" customFormat="1" ht="24" customHeight="1">
      <c r="A25" s="489"/>
      <c r="B25" s="422"/>
      <c r="C25" s="422"/>
      <c r="D25" s="425"/>
      <c r="E25" s="428"/>
      <c r="F25" s="425"/>
      <c r="G25" s="425"/>
      <c r="H25" s="451"/>
      <c r="I25" s="444"/>
      <c r="J25" s="437"/>
      <c r="K25" s="437"/>
      <c r="L25" s="335" t="s">
        <v>53</v>
      </c>
      <c r="M25" s="336">
        <v>150</v>
      </c>
      <c r="N25" s="336">
        <v>1100.5</v>
      </c>
      <c r="O25" s="336">
        <v>110</v>
      </c>
      <c r="P25" s="336">
        <v>0</v>
      </c>
      <c r="Q25" s="336">
        <v>990.5</v>
      </c>
      <c r="R25" s="336">
        <v>0</v>
      </c>
      <c r="S25" s="336">
        <v>0</v>
      </c>
    </row>
    <row r="26" spans="1:19" s="240" customFormat="1" ht="99" customHeight="1">
      <c r="A26" s="489"/>
      <c r="B26" s="438" t="s">
        <v>1201</v>
      </c>
      <c r="C26" s="439"/>
      <c r="D26" s="425" t="s">
        <v>469</v>
      </c>
      <c r="E26" s="425" t="s">
        <v>1202</v>
      </c>
      <c r="F26" s="426">
        <v>1</v>
      </c>
      <c r="G26" s="426">
        <v>6</v>
      </c>
      <c r="H26" s="429">
        <f>G26/F26*100</f>
        <v>600</v>
      </c>
      <c r="I26" s="445" t="s">
        <v>1215</v>
      </c>
      <c r="J26" s="435" t="s">
        <v>174</v>
      </c>
      <c r="K26" s="435" t="s">
        <v>174</v>
      </c>
      <c r="L26" s="243" t="s">
        <v>0</v>
      </c>
      <c r="M26" s="338">
        <f>SUM(M27:M28)</f>
        <v>150</v>
      </c>
      <c r="N26" s="338">
        <f t="shared" ref="N26:S26" si="12">SUM(N27:N28)</f>
        <v>1100.5</v>
      </c>
      <c r="O26" s="338">
        <f t="shared" si="12"/>
        <v>110</v>
      </c>
      <c r="P26" s="338">
        <f t="shared" si="12"/>
        <v>0</v>
      </c>
      <c r="Q26" s="338">
        <f t="shared" si="12"/>
        <v>990.5</v>
      </c>
      <c r="R26" s="338">
        <f t="shared" si="12"/>
        <v>0</v>
      </c>
      <c r="S26" s="338">
        <f t="shared" si="12"/>
        <v>0</v>
      </c>
    </row>
    <row r="27" spans="1:19" s="240" customFormat="1" ht="64.5" customHeight="1">
      <c r="A27" s="489"/>
      <c r="B27" s="440"/>
      <c r="C27" s="441"/>
      <c r="D27" s="425"/>
      <c r="E27" s="425"/>
      <c r="F27" s="427"/>
      <c r="G27" s="427"/>
      <c r="H27" s="430"/>
      <c r="I27" s="446"/>
      <c r="J27" s="436"/>
      <c r="K27" s="436"/>
      <c r="L27" s="244" t="s">
        <v>52</v>
      </c>
      <c r="M27" s="339">
        <v>0</v>
      </c>
      <c r="N27" s="339">
        <v>0</v>
      </c>
      <c r="O27" s="339">
        <v>0</v>
      </c>
      <c r="P27" s="339">
        <v>0</v>
      </c>
      <c r="Q27" s="339">
        <v>0</v>
      </c>
      <c r="R27" s="339">
        <v>0</v>
      </c>
      <c r="S27" s="339">
        <v>0</v>
      </c>
    </row>
    <row r="28" spans="1:19" s="240" customFormat="1" ht="67.5" customHeight="1">
      <c r="A28" s="489"/>
      <c r="B28" s="442"/>
      <c r="C28" s="443"/>
      <c r="D28" s="425"/>
      <c r="E28" s="425"/>
      <c r="F28" s="428"/>
      <c r="G28" s="428"/>
      <c r="H28" s="431"/>
      <c r="I28" s="447"/>
      <c r="J28" s="437"/>
      <c r="K28" s="437"/>
      <c r="L28" s="244" t="s">
        <v>53</v>
      </c>
      <c r="M28" s="339">
        <v>150</v>
      </c>
      <c r="N28" s="339">
        <v>1100.5</v>
      </c>
      <c r="O28" s="339">
        <v>110</v>
      </c>
      <c r="P28" s="339">
        <v>0</v>
      </c>
      <c r="Q28" s="339">
        <v>990.5</v>
      </c>
      <c r="R28" s="339">
        <v>0</v>
      </c>
      <c r="S28" s="339">
        <v>0</v>
      </c>
    </row>
    <row r="29" spans="1:19" s="240" customFormat="1" ht="20.100000000000001" customHeight="1">
      <c r="A29" s="489"/>
      <c r="B29" s="438" t="s">
        <v>1216</v>
      </c>
      <c r="C29" s="439"/>
      <c r="D29" s="425" t="s">
        <v>469</v>
      </c>
      <c r="E29" s="425" t="s">
        <v>1203</v>
      </c>
      <c r="F29" s="426" t="s">
        <v>396</v>
      </c>
      <c r="G29" s="426" t="s">
        <v>396</v>
      </c>
      <c r="H29" s="429" t="s">
        <v>174</v>
      </c>
      <c r="I29" s="426" t="s">
        <v>1217</v>
      </c>
      <c r="J29" s="435" t="s">
        <v>174</v>
      </c>
      <c r="K29" s="435" t="s">
        <v>174</v>
      </c>
      <c r="L29" s="243" t="s">
        <v>0</v>
      </c>
      <c r="M29" s="338">
        <f>SUM(M30:M31)</f>
        <v>0</v>
      </c>
      <c r="N29" s="338">
        <f t="shared" ref="N29:S29" si="13">SUM(N30:N31)</f>
        <v>0</v>
      </c>
      <c r="O29" s="338">
        <f t="shared" si="13"/>
        <v>0</v>
      </c>
      <c r="P29" s="338">
        <f t="shared" si="13"/>
        <v>0</v>
      </c>
      <c r="Q29" s="338">
        <f t="shared" si="13"/>
        <v>0</v>
      </c>
      <c r="R29" s="338">
        <f t="shared" si="13"/>
        <v>0</v>
      </c>
      <c r="S29" s="338">
        <f t="shared" si="13"/>
        <v>0</v>
      </c>
    </row>
    <row r="30" spans="1:19" s="240" customFormat="1" ht="20.100000000000001" customHeight="1">
      <c r="A30" s="489"/>
      <c r="B30" s="440"/>
      <c r="C30" s="441"/>
      <c r="D30" s="425"/>
      <c r="E30" s="425"/>
      <c r="F30" s="427"/>
      <c r="G30" s="427"/>
      <c r="H30" s="430"/>
      <c r="I30" s="427"/>
      <c r="J30" s="436"/>
      <c r="K30" s="436"/>
      <c r="L30" s="244" t="s">
        <v>52</v>
      </c>
      <c r="M30" s="339">
        <v>0</v>
      </c>
      <c r="N30" s="339">
        <v>0</v>
      </c>
      <c r="O30" s="339">
        <v>0</v>
      </c>
      <c r="P30" s="339">
        <v>0</v>
      </c>
      <c r="Q30" s="339">
        <v>0</v>
      </c>
      <c r="R30" s="339">
        <v>0</v>
      </c>
      <c r="S30" s="339">
        <v>0</v>
      </c>
    </row>
    <row r="31" spans="1:19" s="240" customFormat="1" ht="20.100000000000001" customHeight="1">
      <c r="A31" s="489"/>
      <c r="B31" s="442"/>
      <c r="C31" s="443"/>
      <c r="D31" s="425"/>
      <c r="E31" s="425"/>
      <c r="F31" s="428"/>
      <c r="G31" s="428"/>
      <c r="H31" s="431"/>
      <c r="I31" s="428"/>
      <c r="J31" s="437"/>
      <c r="K31" s="437"/>
      <c r="L31" s="244" t="s">
        <v>53</v>
      </c>
      <c r="M31" s="339">
        <v>0</v>
      </c>
      <c r="N31" s="339">
        <v>0</v>
      </c>
      <c r="O31" s="339">
        <v>0</v>
      </c>
      <c r="P31" s="339">
        <v>0</v>
      </c>
      <c r="Q31" s="339">
        <v>0</v>
      </c>
      <c r="R31" s="339">
        <v>0</v>
      </c>
      <c r="S31" s="339">
        <v>0</v>
      </c>
    </row>
    <row r="32" spans="1:19" s="240" customFormat="1" ht="20.100000000000001" customHeight="1">
      <c r="A32" s="489"/>
      <c r="B32" s="438" t="s">
        <v>1218</v>
      </c>
      <c r="C32" s="439"/>
      <c r="D32" s="425" t="s">
        <v>469</v>
      </c>
      <c r="E32" s="425" t="s">
        <v>1204</v>
      </c>
      <c r="F32" s="426">
        <v>1</v>
      </c>
      <c r="G32" s="426">
        <v>1</v>
      </c>
      <c r="H32" s="429">
        <f>G32/F32*100</f>
        <v>100</v>
      </c>
      <c r="I32" s="445" t="s">
        <v>1219</v>
      </c>
      <c r="J32" s="435" t="s">
        <v>174</v>
      </c>
      <c r="K32" s="435" t="s">
        <v>174</v>
      </c>
      <c r="L32" s="243" t="s">
        <v>0</v>
      </c>
      <c r="M32" s="338">
        <f>SUM(M33:M34)</f>
        <v>10</v>
      </c>
      <c r="N32" s="338">
        <f t="shared" ref="N32:S32" si="14">SUM(N33:N34)</f>
        <v>99.5</v>
      </c>
      <c r="O32" s="338">
        <f t="shared" si="14"/>
        <v>10</v>
      </c>
      <c r="P32" s="338">
        <f t="shared" si="14"/>
        <v>0</v>
      </c>
      <c r="Q32" s="338">
        <f t="shared" si="14"/>
        <v>89.5</v>
      </c>
      <c r="R32" s="338">
        <f t="shared" si="14"/>
        <v>0</v>
      </c>
      <c r="S32" s="338">
        <f t="shared" si="14"/>
        <v>0</v>
      </c>
    </row>
    <row r="33" spans="1:19" s="240" customFormat="1" ht="20.100000000000001" customHeight="1">
      <c r="A33" s="489"/>
      <c r="B33" s="440"/>
      <c r="C33" s="441"/>
      <c r="D33" s="425"/>
      <c r="E33" s="425"/>
      <c r="F33" s="427"/>
      <c r="G33" s="427"/>
      <c r="H33" s="430"/>
      <c r="I33" s="446"/>
      <c r="J33" s="436"/>
      <c r="K33" s="436"/>
      <c r="L33" s="244" t="s">
        <v>52</v>
      </c>
      <c r="M33" s="339">
        <v>10</v>
      </c>
      <c r="N33" s="339">
        <v>99.5</v>
      </c>
      <c r="O33" s="339">
        <v>10</v>
      </c>
      <c r="P33" s="339">
        <v>0</v>
      </c>
      <c r="Q33" s="339">
        <v>89.5</v>
      </c>
      <c r="R33" s="339">
        <v>0</v>
      </c>
      <c r="S33" s="339">
        <v>0</v>
      </c>
    </row>
    <row r="34" spans="1:19" s="240" customFormat="1" ht="20.100000000000001" customHeight="1">
      <c r="A34" s="489"/>
      <c r="B34" s="442"/>
      <c r="C34" s="443"/>
      <c r="D34" s="425"/>
      <c r="E34" s="425"/>
      <c r="F34" s="428"/>
      <c r="G34" s="428"/>
      <c r="H34" s="431"/>
      <c r="I34" s="447"/>
      <c r="J34" s="437"/>
      <c r="K34" s="437"/>
      <c r="L34" s="244" t="s">
        <v>53</v>
      </c>
      <c r="M34" s="339">
        <v>0</v>
      </c>
      <c r="N34" s="339">
        <v>0</v>
      </c>
      <c r="O34" s="339">
        <v>0</v>
      </c>
      <c r="P34" s="339">
        <v>0</v>
      </c>
      <c r="Q34" s="339">
        <v>0</v>
      </c>
      <c r="R34" s="339">
        <v>0</v>
      </c>
      <c r="S34" s="339">
        <v>0</v>
      </c>
    </row>
    <row r="35" spans="1:19" s="240" customFormat="1" ht="28.5" customHeight="1">
      <c r="A35" s="489"/>
      <c r="B35" s="438" t="s">
        <v>1220</v>
      </c>
      <c r="C35" s="439"/>
      <c r="D35" s="425" t="s">
        <v>469</v>
      </c>
      <c r="E35" s="426" t="s">
        <v>1205</v>
      </c>
      <c r="F35" s="426">
        <v>1</v>
      </c>
      <c r="G35" s="426">
        <v>1</v>
      </c>
      <c r="H35" s="429">
        <f>G35/F35*100</f>
        <v>100</v>
      </c>
      <c r="I35" s="445" t="s">
        <v>1221</v>
      </c>
      <c r="J35" s="435" t="s">
        <v>174</v>
      </c>
      <c r="K35" s="435" t="s">
        <v>174</v>
      </c>
      <c r="L35" s="243" t="s">
        <v>0</v>
      </c>
      <c r="M35" s="338">
        <f>SUM(M36:M37)</f>
        <v>0</v>
      </c>
      <c r="N35" s="338">
        <f t="shared" ref="N35:R35" si="15">SUM(N36:N37)</f>
        <v>0</v>
      </c>
      <c r="O35" s="338">
        <f t="shared" si="15"/>
        <v>0</v>
      </c>
      <c r="P35" s="338">
        <f t="shared" si="15"/>
        <v>0</v>
      </c>
      <c r="Q35" s="338">
        <f t="shared" si="15"/>
        <v>0</v>
      </c>
      <c r="R35" s="338">
        <f t="shared" si="15"/>
        <v>0</v>
      </c>
      <c r="S35" s="338">
        <f>SUM(S36:S37)</f>
        <v>0</v>
      </c>
    </row>
    <row r="36" spans="1:19" s="240" customFormat="1" ht="20.100000000000001" customHeight="1">
      <c r="A36" s="489"/>
      <c r="B36" s="440"/>
      <c r="C36" s="441"/>
      <c r="D36" s="425"/>
      <c r="E36" s="427"/>
      <c r="F36" s="427"/>
      <c r="G36" s="427"/>
      <c r="H36" s="430"/>
      <c r="I36" s="446"/>
      <c r="J36" s="436"/>
      <c r="K36" s="436"/>
      <c r="L36" s="244" t="s">
        <v>52</v>
      </c>
      <c r="M36" s="339">
        <v>0</v>
      </c>
      <c r="N36" s="339">
        <v>0</v>
      </c>
      <c r="O36" s="339">
        <v>0</v>
      </c>
      <c r="P36" s="339">
        <v>0</v>
      </c>
      <c r="Q36" s="339">
        <v>0</v>
      </c>
      <c r="R36" s="339">
        <v>0</v>
      </c>
      <c r="S36" s="339">
        <v>0</v>
      </c>
    </row>
    <row r="37" spans="1:19" s="240" customFormat="1" ht="20.100000000000001" customHeight="1">
      <c r="A37" s="489"/>
      <c r="B37" s="442"/>
      <c r="C37" s="443"/>
      <c r="D37" s="425"/>
      <c r="E37" s="428"/>
      <c r="F37" s="428"/>
      <c r="G37" s="428"/>
      <c r="H37" s="431"/>
      <c r="I37" s="447"/>
      <c r="J37" s="437"/>
      <c r="K37" s="437"/>
      <c r="L37" s="244" t="s">
        <v>53</v>
      </c>
      <c r="M37" s="339">
        <v>0</v>
      </c>
      <c r="N37" s="339">
        <v>0</v>
      </c>
      <c r="O37" s="339">
        <v>0</v>
      </c>
      <c r="P37" s="339">
        <v>0</v>
      </c>
      <c r="Q37" s="339">
        <v>0</v>
      </c>
      <c r="R37" s="339">
        <v>0</v>
      </c>
      <c r="S37" s="339">
        <v>0</v>
      </c>
    </row>
    <row r="38" spans="1:19" s="240" customFormat="1" ht="20.100000000000001" customHeight="1">
      <c r="A38" s="489"/>
      <c r="B38" s="438" t="s">
        <v>1222</v>
      </c>
      <c r="C38" s="439"/>
      <c r="D38" s="425" t="s">
        <v>469</v>
      </c>
      <c r="E38" s="426" t="s">
        <v>1206</v>
      </c>
      <c r="F38" s="426">
        <v>1</v>
      </c>
      <c r="G38" s="426">
        <v>1</v>
      </c>
      <c r="H38" s="429">
        <f>G38/F38*100</f>
        <v>100</v>
      </c>
      <c r="I38" s="445" t="s">
        <v>1223</v>
      </c>
      <c r="J38" s="435" t="s">
        <v>174</v>
      </c>
      <c r="K38" s="435" t="s">
        <v>174</v>
      </c>
      <c r="L38" s="243" t="s">
        <v>0</v>
      </c>
      <c r="M38" s="338">
        <f>SUM(M39:M40)</f>
        <v>0</v>
      </c>
      <c r="N38" s="338">
        <f t="shared" ref="N38:S38" si="16">SUM(N39:N40)</f>
        <v>0</v>
      </c>
      <c r="O38" s="338">
        <f t="shared" si="16"/>
        <v>0</v>
      </c>
      <c r="P38" s="338">
        <f t="shared" si="16"/>
        <v>0</v>
      </c>
      <c r="Q38" s="338">
        <f t="shared" si="16"/>
        <v>0</v>
      </c>
      <c r="R38" s="338">
        <f t="shared" si="16"/>
        <v>0</v>
      </c>
      <c r="S38" s="338">
        <f t="shared" si="16"/>
        <v>0</v>
      </c>
    </row>
    <row r="39" spans="1:19" s="240" customFormat="1" ht="24" customHeight="1">
      <c r="A39" s="489"/>
      <c r="B39" s="440"/>
      <c r="C39" s="441"/>
      <c r="D39" s="425"/>
      <c r="E39" s="427"/>
      <c r="F39" s="427"/>
      <c r="G39" s="427"/>
      <c r="H39" s="430"/>
      <c r="I39" s="446"/>
      <c r="J39" s="436"/>
      <c r="K39" s="436"/>
      <c r="L39" s="244" t="s">
        <v>52</v>
      </c>
      <c r="M39" s="339">
        <v>0</v>
      </c>
      <c r="N39" s="339">
        <v>0</v>
      </c>
      <c r="O39" s="339">
        <v>0</v>
      </c>
      <c r="P39" s="339">
        <v>0</v>
      </c>
      <c r="Q39" s="339">
        <v>0</v>
      </c>
      <c r="R39" s="339">
        <v>0</v>
      </c>
      <c r="S39" s="339">
        <v>0</v>
      </c>
    </row>
    <row r="40" spans="1:19" s="240" customFormat="1" ht="22.5" customHeight="1">
      <c r="A40" s="489"/>
      <c r="B40" s="442"/>
      <c r="C40" s="443"/>
      <c r="D40" s="425"/>
      <c r="E40" s="428"/>
      <c r="F40" s="428"/>
      <c r="G40" s="428"/>
      <c r="H40" s="431"/>
      <c r="I40" s="447"/>
      <c r="J40" s="437"/>
      <c r="K40" s="437"/>
      <c r="L40" s="244" t="s">
        <v>53</v>
      </c>
      <c r="M40" s="339">
        <v>0</v>
      </c>
      <c r="N40" s="339">
        <v>0</v>
      </c>
      <c r="O40" s="339">
        <v>0</v>
      </c>
      <c r="P40" s="339">
        <v>0</v>
      </c>
      <c r="Q40" s="339">
        <v>0</v>
      </c>
      <c r="R40" s="339">
        <v>0</v>
      </c>
      <c r="S40" s="339">
        <v>0</v>
      </c>
    </row>
    <row r="41" spans="1:19" s="240" customFormat="1" ht="29.25" customHeight="1">
      <c r="A41" s="489"/>
      <c r="B41" s="422" t="s">
        <v>475</v>
      </c>
      <c r="C41" s="422"/>
      <c r="D41" s="425" t="s">
        <v>469</v>
      </c>
      <c r="E41" s="426" t="s">
        <v>476</v>
      </c>
      <c r="F41" s="425">
        <v>15</v>
      </c>
      <c r="G41" s="425">
        <v>18</v>
      </c>
      <c r="H41" s="451">
        <f>G41/F41*100</f>
        <v>120</v>
      </c>
      <c r="I41" s="444" t="s">
        <v>854</v>
      </c>
      <c r="J41" s="435" t="s">
        <v>174</v>
      </c>
      <c r="K41" s="435" t="s">
        <v>174</v>
      </c>
      <c r="L41" s="243" t="s">
        <v>0</v>
      </c>
      <c r="M41" s="340">
        <f>SUM(M42:M43)</f>
        <v>100</v>
      </c>
      <c r="N41" s="340">
        <f t="shared" ref="N41:S41" si="17">SUM(N42:N43)</f>
        <v>0</v>
      </c>
      <c r="O41" s="340">
        <f t="shared" si="17"/>
        <v>0</v>
      </c>
      <c r="P41" s="340">
        <f t="shared" si="17"/>
        <v>0</v>
      </c>
      <c r="Q41" s="340">
        <f t="shared" si="17"/>
        <v>0</v>
      </c>
      <c r="R41" s="340">
        <f t="shared" si="17"/>
        <v>0</v>
      </c>
      <c r="S41" s="340">
        <f t="shared" si="17"/>
        <v>0</v>
      </c>
    </row>
    <row r="42" spans="1:19" s="240" customFormat="1" ht="18.75" customHeight="1">
      <c r="A42" s="489"/>
      <c r="B42" s="422"/>
      <c r="C42" s="422"/>
      <c r="D42" s="425"/>
      <c r="E42" s="427"/>
      <c r="F42" s="425"/>
      <c r="G42" s="425"/>
      <c r="H42" s="451"/>
      <c r="I42" s="444"/>
      <c r="J42" s="436"/>
      <c r="K42" s="436"/>
      <c r="L42" s="244" t="s">
        <v>52</v>
      </c>
      <c r="M42" s="336">
        <v>0</v>
      </c>
      <c r="N42" s="336">
        <v>0</v>
      </c>
      <c r="O42" s="336">
        <v>0</v>
      </c>
      <c r="P42" s="336">
        <v>0</v>
      </c>
      <c r="Q42" s="336">
        <v>0</v>
      </c>
      <c r="R42" s="336">
        <v>0</v>
      </c>
      <c r="S42" s="336">
        <v>0</v>
      </c>
    </row>
    <row r="43" spans="1:19" s="240" customFormat="1" ht="18.75" customHeight="1">
      <c r="A43" s="489"/>
      <c r="B43" s="422"/>
      <c r="C43" s="422"/>
      <c r="D43" s="425"/>
      <c r="E43" s="428"/>
      <c r="F43" s="425"/>
      <c r="G43" s="425"/>
      <c r="H43" s="451"/>
      <c r="I43" s="444"/>
      <c r="J43" s="437"/>
      <c r="K43" s="437"/>
      <c r="L43" s="244" t="s">
        <v>53</v>
      </c>
      <c r="M43" s="336">
        <v>100</v>
      </c>
      <c r="N43" s="336">
        <v>0</v>
      </c>
      <c r="O43" s="336">
        <v>0</v>
      </c>
      <c r="P43" s="336">
        <v>0</v>
      </c>
      <c r="Q43" s="336">
        <v>0</v>
      </c>
      <c r="R43" s="336">
        <v>0</v>
      </c>
      <c r="S43" s="336">
        <v>0</v>
      </c>
    </row>
    <row r="44" spans="1:19" s="240" customFormat="1" ht="102" customHeight="1">
      <c r="A44" s="489"/>
      <c r="B44" s="438" t="s">
        <v>1224</v>
      </c>
      <c r="C44" s="439"/>
      <c r="D44" s="425" t="s">
        <v>469</v>
      </c>
      <c r="E44" s="426" t="s">
        <v>1207</v>
      </c>
      <c r="F44" s="426">
        <v>15</v>
      </c>
      <c r="G44" s="426">
        <v>18</v>
      </c>
      <c r="H44" s="429">
        <f>G44/F44*100</f>
        <v>120</v>
      </c>
      <c r="I44" s="445" t="s">
        <v>854</v>
      </c>
      <c r="J44" s="435" t="s">
        <v>174</v>
      </c>
      <c r="K44" s="435" t="s">
        <v>174</v>
      </c>
      <c r="L44" s="243" t="s">
        <v>0</v>
      </c>
      <c r="M44" s="341">
        <f>SUM(M45:M46)</f>
        <v>0</v>
      </c>
      <c r="N44" s="341">
        <f t="shared" ref="N44:S44" si="18">SUM(N45:N46)</f>
        <v>0</v>
      </c>
      <c r="O44" s="341">
        <f t="shared" si="18"/>
        <v>0</v>
      </c>
      <c r="P44" s="341">
        <f t="shared" si="18"/>
        <v>0</v>
      </c>
      <c r="Q44" s="341">
        <f t="shared" si="18"/>
        <v>0</v>
      </c>
      <c r="R44" s="341">
        <f t="shared" si="18"/>
        <v>0</v>
      </c>
      <c r="S44" s="341">
        <f t="shared" si="18"/>
        <v>0</v>
      </c>
    </row>
    <row r="45" spans="1:19" s="240" customFormat="1" ht="42" customHeight="1">
      <c r="A45" s="489"/>
      <c r="B45" s="440"/>
      <c r="C45" s="441"/>
      <c r="D45" s="425"/>
      <c r="E45" s="427"/>
      <c r="F45" s="427"/>
      <c r="G45" s="427"/>
      <c r="H45" s="430"/>
      <c r="I45" s="446"/>
      <c r="J45" s="436"/>
      <c r="K45" s="436"/>
      <c r="L45" s="244" t="s">
        <v>52</v>
      </c>
      <c r="M45" s="336">
        <v>0</v>
      </c>
      <c r="N45" s="336">
        <v>0</v>
      </c>
      <c r="O45" s="336">
        <v>0</v>
      </c>
      <c r="P45" s="336">
        <v>0</v>
      </c>
      <c r="Q45" s="336">
        <v>0</v>
      </c>
      <c r="R45" s="336">
        <v>0</v>
      </c>
      <c r="S45" s="336">
        <v>0</v>
      </c>
    </row>
    <row r="46" spans="1:19" s="240" customFormat="1" ht="38.25" customHeight="1">
      <c r="A46" s="489"/>
      <c r="B46" s="442"/>
      <c r="C46" s="443"/>
      <c r="D46" s="425"/>
      <c r="E46" s="428"/>
      <c r="F46" s="428"/>
      <c r="G46" s="428"/>
      <c r="H46" s="431"/>
      <c r="I46" s="447"/>
      <c r="J46" s="437"/>
      <c r="K46" s="437"/>
      <c r="L46" s="244" t="s">
        <v>53</v>
      </c>
      <c r="M46" s="336">
        <v>0</v>
      </c>
      <c r="N46" s="336">
        <v>0</v>
      </c>
      <c r="O46" s="336">
        <v>0</v>
      </c>
      <c r="P46" s="336">
        <v>0</v>
      </c>
      <c r="Q46" s="336">
        <v>0</v>
      </c>
      <c r="R46" s="336">
        <v>0</v>
      </c>
      <c r="S46" s="336">
        <v>0</v>
      </c>
    </row>
    <row r="47" spans="1:19" s="240" customFormat="1" ht="96.75" customHeight="1">
      <c r="A47" s="489"/>
      <c r="B47" s="438" t="s">
        <v>1225</v>
      </c>
      <c r="C47" s="439"/>
      <c r="D47" s="425" t="s">
        <v>469</v>
      </c>
      <c r="E47" s="426" t="s">
        <v>1208</v>
      </c>
      <c r="F47" s="426" t="s">
        <v>368</v>
      </c>
      <c r="G47" s="426" t="s">
        <v>368</v>
      </c>
      <c r="H47" s="429">
        <v>100</v>
      </c>
      <c r="I47" s="445" t="s">
        <v>1229</v>
      </c>
      <c r="J47" s="435" t="s">
        <v>174</v>
      </c>
      <c r="K47" s="435" t="s">
        <v>174</v>
      </c>
      <c r="L47" s="243" t="s">
        <v>0</v>
      </c>
      <c r="M47" s="341">
        <f>SUM(M48:M49)</f>
        <v>0</v>
      </c>
      <c r="N47" s="341">
        <f t="shared" ref="N47:S47" si="19">SUM(N48:N49)</f>
        <v>0</v>
      </c>
      <c r="O47" s="341">
        <f t="shared" si="19"/>
        <v>0</v>
      </c>
      <c r="P47" s="341">
        <f t="shared" si="19"/>
        <v>0</v>
      </c>
      <c r="Q47" s="341">
        <f t="shared" si="19"/>
        <v>0</v>
      </c>
      <c r="R47" s="341">
        <f t="shared" si="19"/>
        <v>0</v>
      </c>
      <c r="S47" s="341">
        <f t="shared" si="19"/>
        <v>0</v>
      </c>
    </row>
    <row r="48" spans="1:19" s="240" customFormat="1" ht="69.75" customHeight="1">
      <c r="A48" s="489"/>
      <c r="B48" s="440"/>
      <c r="C48" s="441"/>
      <c r="D48" s="425"/>
      <c r="E48" s="427"/>
      <c r="F48" s="427"/>
      <c r="G48" s="427"/>
      <c r="H48" s="430"/>
      <c r="I48" s="446"/>
      <c r="J48" s="436"/>
      <c r="K48" s="436"/>
      <c r="L48" s="244" t="s">
        <v>52</v>
      </c>
      <c r="M48" s="336">
        <v>0</v>
      </c>
      <c r="N48" s="336">
        <v>0</v>
      </c>
      <c r="O48" s="336">
        <v>0</v>
      </c>
      <c r="P48" s="336">
        <v>0</v>
      </c>
      <c r="Q48" s="336">
        <v>0</v>
      </c>
      <c r="R48" s="336">
        <v>0</v>
      </c>
      <c r="S48" s="336">
        <v>0</v>
      </c>
    </row>
    <row r="49" spans="1:19" s="240" customFormat="1" ht="78" customHeight="1">
      <c r="A49" s="489"/>
      <c r="B49" s="442"/>
      <c r="C49" s="443"/>
      <c r="D49" s="425"/>
      <c r="E49" s="428"/>
      <c r="F49" s="428"/>
      <c r="G49" s="428"/>
      <c r="H49" s="431"/>
      <c r="I49" s="447"/>
      <c r="J49" s="437"/>
      <c r="K49" s="437"/>
      <c r="L49" s="244" t="s">
        <v>53</v>
      </c>
      <c r="M49" s="336">
        <v>0</v>
      </c>
      <c r="N49" s="336">
        <v>0</v>
      </c>
      <c r="O49" s="336">
        <v>0</v>
      </c>
      <c r="P49" s="336">
        <v>0</v>
      </c>
      <c r="Q49" s="336">
        <v>0</v>
      </c>
      <c r="R49" s="336">
        <v>0</v>
      </c>
      <c r="S49" s="336">
        <v>0</v>
      </c>
    </row>
    <row r="50" spans="1:19" s="240" customFormat="1" ht="42" customHeight="1">
      <c r="A50" s="489"/>
      <c r="B50" s="438" t="s">
        <v>1226</v>
      </c>
      <c r="C50" s="439"/>
      <c r="D50" s="425" t="s">
        <v>469</v>
      </c>
      <c r="E50" s="426" t="s">
        <v>1209</v>
      </c>
      <c r="F50" s="426">
        <v>15</v>
      </c>
      <c r="G50" s="426">
        <v>60</v>
      </c>
      <c r="H50" s="429">
        <f>G50/F50*100</f>
        <v>400</v>
      </c>
      <c r="I50" s="445" t="s">
        <v>1227</v>
      </c>
      <c r="J50" s="435" t="s">
        <v>174</v>
      </c>
      <c r="K50" s="435" t="s">
        <v>174</v>
      </c>
      <c r="L50" s="243" t="s">
        <v>0</v>
      </c>
      <c r="M50" s="341">
        <f>SUM(M51:M52)</f>
        <v>50</v>
      </c>
      <c r="N50" s="341">
        <f t="shared" ref="N50:S50" si="20">SUM(N51:N52)</f>
        <v>0</v>
      </c>
      <c r="O50" s="341">
        <f t="shared" si="20"/>
        <v>0</v>
      </c>
      <c r="P50" s="341">
        <f t="shared" si="20"/>
        <v>0</v>
      </c>
      <c r="Q50" s="341">
        <f t="shared" si="20"/>
        <v>0</v>
      </c>
      <c r="R50" s="341">
        <f t="shared" si="20"/>
        <v>0</v>
      </c>
      <c r="S50" s="341">
        <f t="shared" si="20"/>
        <v>0</v>
      </c>
    </row>
    <row r="51" spans="1:19" s="240" customFormat="1" ht="34.5" customHeight="1">
      <c r="A51" s="489"/>
      <c r="B51" s="440"/>
      <c r="C51" s="441"/>
      <c r="D51" s="425"/>
      <c r="E51" s="427"/>
      <c r="F51" s="427"/>
      <c r="G51" s="427"/>
      <c r="H51" s="430"/>
      <c r="I51" s="446"/>
      <c r="J51" s="436"/>
      <c r="K51" s="436"/>
      <c r="L51" s="335" t="s">
        <v>52</v>
      </c>
      <c r="M51" s="336">
        <v>0</v>
      </c>
      <c r="N51" s="336">
        <v>0</v>
      </c>
      <c r="O51" s="336">
        <v>0</v>
      </c>
      <c r="P51" s="336">
        <v>0</v>
      </c>
      <c r="Q51" s="336">
        <v>0</v>
      </c>
      <c r="R51" s="336">
        <v>0</v>
      </c>
      <c r="S51" s="336">
        <v>0</v>
      </c>
    </row>
    <row r="52" spans="1:19" s="240" customFormat="1" ht="32.25" customHeight="1">
      <c r="A52" s="489"/>
      <c r="B52" s="442"/>
      <c r="C52" s="443"/>
      <c r="D52" s="425"/>
      <c r="E52" s="428"/>
      <c r="F52" s="428"/>
      <c r="G52" s="428"/>
      <c r="H52" s="431"/>
      <c r="I52" s="447"/>
      <c r="J52" s="437"/>
      <c r="K52" s="437"/>
      <c r="L52" s="335" t="s">
        <v>53</v>
      </c>
      <c r="M52" s="336">
        <v>50</v>
      </c>
      <c r="N52" s="336">
        <v>0</v>
      </c>
      <c r="O52" s="336">
        <v>0</v>
      </c>
      <c r="P52" s="336">
        <v>0</v>
      </c>
      <c r="Q52" s="336">
        <v>0</v>
      </c>
      <c r="R52" s="336">
        <v>0</v>
      </c>
      <c r="S52" s="336">
        <v>0</v>
      </c>
    </row>
    <row r="53" spans="1:19" s="240" customFormat="1" ht="93" customHeight="1">
      <c r="A53" s="489"/>
      <c r="B53" s="438" t="s">
        <v>1228</v>
      </c>
      <c r="C53" s="439"/>
      <c r="D53" s="425" t="s">
        <v>469</v>
      </c>
      <c r="E53" s="426" t="s">
        <v>1210</v>
      </c>
      <c r="F53" s="426" t="s">
        <v>551</v>
      </c>
      <c r="G53" s="426" t="s">
        <v>551</v>
      </c>
      <c r="H53" s="429">
        <v>100</v>
      </c>
      <c r="I53" s="445" t="s">
        <v>1243</v>
      </c>
      <c r="J53" s="435" t="s">
        <v>174</v>
      </c>
      <c r="K53" s="435" t="s">
        <v>174</v>
      </c>
      <c r="L53" s="243" t="s">
        <v>0</v>
      </c>
      <c r="M53" s="341">
        <f>SUM(M54:M55)</f>
        <v>0</v>
      </c>
      <c r="N53" s="341">
        <f t="shared" ref="N53:S53" si="21">SUM(N54:N55)</f>
        <v>0</v>
      </c>
      <c r="O53" s="341">
        <f t="shared" si="21"/>
        <v>0</v>
      </c>
      <c r="P53" s="341">
        <f t="shared" si="21"/>
        <v>0</v>
      </c>
      <c r="Q53" s="341">
        <f t="shared" si="21"/>
        <v>0</v>
      </c>
      <c r="R53" s="341">
        <f t="shared" si="21"/>
        <v>0</v>
      </c>
      <c r="S53" s="341">
        <f t="shared" si="21"/>
        <v>0</v>
      </c>
    </row>
    <row r="54" spans="1:19" s="240" customFormat="1" ht="58.5" customHeight="1">
      <c r="A54" s="489"/>
      <c r="B54" s="440"/>
      <c r="C54" s="441"/>
      <c r="D54" s="425"/>
      <c r="E54" s="427"/>
      <c r="F54" s="427"/>
      <c r="G54" s="427"/>
      <c r="H54" s="430"/>
      <c r="I54" s="446"/>
      <c r="J54" s="436"/>
      <c r="K54" s="436"/>
      <c r="L54" s="244" t="s">
        <v>52</v>
      </c>
      <c r="M54" s="336">
        <v>0</v>
      </c>
      <c r="N54" s="336">
        <v>0</v>
      </c>
      <c r="O54" s="336">
        <v>0</v>
      </c>
      <c r="P54" s="336">
        <v>0</v>
      </c>
      <c r="Q54" s="336">
        <v>0</v>
      </c>
      <c r="R54" s="336">
        <v>0</v>
      </c>
      <c r="S54" s="336">
        <v>0</v>
      </c>
    </row>
    <row r="55" spans="1:19" s="240" customFormat="1" ht="57.75" customHeight="1">
      <c r="A55" s="489"/>
      <c r="B55" s="442"/>
      <c r="C55" s="443"/>
      <c r="D55" s="425"/>
      <c r="E55" s="428"/>
      <c r="F55" s="428"/>
      <c r="G55" s="428"/>
      <c r="H55" s="431"/>
      <c r="I55" s="447"/>
      <c r="J55" s="437"/>
      <c r="K55" s="437"/>
      <c r="L55" s="244" t="s">
        <v>53</v>
      </c>
      <c r="M55" s="336">
        <v>0</v>
      </c>
      <c r="N55" s="336">
        <v>0</v>
      </c>
      <c r="O55" s="336">
        <v>0</v>
      </c>
      <c r="P55" s="336">
        <v>0</v>
      </c>
      <c r="Q55" s="336">
        <v>0</v>
      </c>
      <c r="R55" s="336">
        <v>0</v>
      </c>
      <c r="S55" s="336">
        <v>0</v>
      </c>
    </row>
    <row r="56" spans="1:19" s="240" customFormat="1" ht="22.5" customHeight="1">
      <c r="A56" s="489"/>
      <c r="B56" s="422" t="s">
        <v>477</v>
      </c>
      <c r="C56" s="422"/>
      <c r="D56" s="425" t="s">
        <v>469</v>
      </c>
      <c r="E56" s="425" t="s">
        <v>478</v>
      </c>
      <c r="F56" s="425">
        <v>7</v>
      </c>
      <c r="G56" s="425">
        <v>1</v>
      </c>
      <c r="H56" s="451">
        <f>G56/F56*100</f>
        <v>14.285714285714285</v>
      </c>
      <c r="I56" s="444" t="s">
        <v>853</v>
      </c>
      <c r="J56" s="435" t="s">
        <v>174</v>
      </c>
      <c r="K56" s="435" t="s">
        <v>174</v>
      </c>
      <c r="L56" s="243" t="s">
        <v>0</v>
      </c>
      <c r="M56" s="334">
        <f>SUM(M57:M58)</f>
        <v>1777.5</v>
      </c>
      <c r="N56" s="334">
        <f t="shared" ref="N56:S56" si="22">SUM(N57:N58)</f>
        <v>214.501</v>
      </c>
      <c r="O56" s="334">
        <f t="shared" si="22"/>
        <v>66.085999999999999</v>
      </c>
      <c r="P56" s="334">
        <f t="shared" si="22"/>
        <v>0</v>
      </c>
      <c r="Q56" s="334">
        <f t="shared" si="22"/>
        <v>84.064999999999998</v>
      </c>
      <c r="R56" s="334">
        <f t="shared" si="22"/>
        <v>0</v>
      </c>
      <c r="S56" s="334">
        <f t="shared" si="22"/>
        <v>64.349999999999994</v>
      </c>
    </row>
    <row r="57" spans="1:19" s="240" customFormat="1" ht="24" customHeight="1">
      <c r="A57" s="489"/>
      <c r="B57" s="422"/>
      <c r="C57" s="422"/>
      <c r="D57" s="425"/>
      <c r="E57" s="425"/>
      <c r="F57" s="425"/>
      <c r="G57" s="425"/>
      <c r="H57" s="451"/>
      <c r="I57" s="444"/>
      <c r="J57" s="436"/>
      <c r="K57" s="436"/>
      <c r="L57" s="244" t="s">
        <v>52</v>
      </c>
      <c r="M57" s="336">
        <v>979</v>
      </c>
      <c r="N57" s="336">
        <v>214.501</v>
      </c>
      <c r="O57" s="336">
        <v>66.085999999999999</v>
      </c>
      <c r="P57" s="336">
        <v>0</v>
      </c>
      <c r="Q57" s="336">
        <v>84.064999999999998</v>
      </c>
      <c r="R57" s="336">
        <v>0</v>
      </c>
      <c r="S57" s="336">
        <v>64.349999999999994</v>
      </c>
    </row>
    <row r="58" spans="1:19" s="240" customFormat="1" ht="21.75" customHeight="1">
      <c r="A58" s="489"/>
      <c r="B58" s="422"/>
      <c r="C58" s="422"/>
      <c r="D58" s="425"/>
      <c r="E58" s="425"/>
      <c r="F58" s="425"/>
      <c r="G58" s="425"/>
      <c r="H58" s="451"/>
      <c r="I58" s="444"/>
      <c r="J58" s="437"/>
      <c r="K58" s="437"/>
      <c r="L58" s="244" t="s">
        <v>53</v>
      </c>
      <c r="M58" s="336">
        <v>798.5</v>
      </c>
      <c r="N58" s="336">
        <v>0</v>
      </c>
      <c r="O58" s="336">
        <v>0</v>
      </c>
      <c r="P58" s="336">
        <v>0</v>
      </c>
      <c r="Q58" s="336">
        <v>0</v>
      </c>
      <c r="R58" s="336">
        <v>0</v>
      </c>
      <c r="S58" s="336">
        <v>0</v>
      </c>
    </row>
    <row r="59" spans="1:19" s="240" customFormat="1" ht="36.75" customHeight="1">
      <c r="A59" s="489"/>
      <c r="B59" s="438" t="s">
        <v>1230</v>
      </c>
      <c r="C59" s="439"/>
      <c r="D59" s="425" t="s">
        <v>469</v>
      </c>
      <c r="E59" s="426" t="s">
        <v>472</v>
      </c>
      <c r="F59" s="426">
        <v>3</v>
      </c>
      <c r="G59" s="426">
        <v>0</v>
      </c>
      <c r="H59" s="429">
        <v>0</v>
      </c>
      <c r="I59" s="445" t="s">
        <v>1231</v>
      </c>
      <c r="J59" s="435" t="s">
        <v>174</v>
      </c>
      <c r="K59" s="435" t="s">
        <v>174</v>
      </c>
      <c r="L59" s="243" t="s">
        <v>0</v>
      </c>
      <c r="M59" s="341">
        <f>SUM(M60:M61)</f>
        <v>700</v>
      </c>
      <c r="N59" s="341">
        <f t="shared" ref="N59:S59" si="23">SUM(N60:N61)</f>
        <v>0</v>
      </c>
      <c r="O59" s="341">
        <f t="shared" si="23"/>
        <v>0</v>
      </c>
      <c r="P59" s="341">
        <f t="shared" si="23"/>
        <v>0</v>
      </c>
      <c r="Q59" s="341">
        <f t="shared" si="23"/>
        <v>0</v>
      </c>
      <c r="R59" s="341">
        <f t="shared" si="23"/>
        <v>0</v>
      </c>
      <c r="S59" s="341">
        <f t="shared" si="23"/>
        <v>0</v>
      </c>
    </row>
    <row r="60" spans="1:19" s="240" customFormat="1" ht="37.5" customHeight="1">
      <c r="A60" s="489"/>
      <c r="B60" s="440"/>
      <c r="C60" s="441"/>
      <c r="D60" s="425"/>
      <c r="E60" s="427"/>
      <c r="F60" s="427"/>
      <c r="G60" s="427"/>
      <c r="H60" s="430"/>
      <c r="I60" s="446"/>
      <c r="J60" s="436"/>
      <c r="K60" s="436"/>
      <c r="L60" s="244" t="s">
        <v>52</v>
      </c>
      <c r="M60" s="336">
        <v>700</v>
      </c>
      <c r="N60" s="336">
        <v>0</v>
      </c>
      <c r="O60" s="336">
        <v>0</v>
      </c>
      <c r="P60" s="336">
        <v>0</v>
      </c>
      <c r="Q60" s="336">
        <v>0</v>
      </c>
      <c r="R60" s="336">
        <v>0</v>
      </c>
      <c r="S60" s="336">
        <v>0</v>
      </c>
    </row>
    <row r="61" spans="1:19" s="240" customFormat="1" ht="31.5" customHeight="1">
      <c r="A61" s="489"/>
      <c r="B61" s="442"/>
      <c r="C61" s="443"/>
      <c r="D61" s="425"/>
      <c r="E61" s="428"/>
      <c r="F61" s="428"/>
      <c r="G61" s="428"/>
      <c r="H61" s="431"/>
      <c r="I61" s="447"/>
      <c r="J61" s="437"/>
      <c r="K61" s="437"/>
      <c r="L61" s="244" t="s">
        <v>53</v>
      </c>
      <c r="M61" s="336">
        <v>0</v>
      </c>
      <c r="N61" s="336">
        <v>0</v>
      </c>
      <c r="O61" s="336">
        <v>0</v>
      </c>
      <c r="P61" s="336">
        <v>0</v>
      </c>
      <c r="Q61" s="336">
        <v>0</v>
      </c>
      <c r="R61" s="336">
        <v>0</v>
      </c>
      <c r="S61" s="336">
        <v>0</v>
      </c>
    </row>
    <row r="62" spans="1:19" s="240" customFormat="1" ht="59.25" customHeight="1">
      <c r="A62" s="489"/>
      <c r="B62" s="438" t="s">
        <v>1232</v>
      </c>
      <c r="C62" s="439"/>
      <c r="D62" s="425" t="s">
        <v>469</v>
      </c>
      <c r="E62" s="426" t="s">
        <v>1211</v>
      </c>
      <c r="F62" s="426">
        <v>1</v>
      </c>
      <c r="G62" s="426">
        <v>0</v>
      </c>
      <c r="H62" s="429">
        <v>0</v>
      </c>
      <c r="I62" s="445" t="s">
        <v>1233</v>
      </c>
      <c r="J62" s="435" t="s">
        <v>174</v>
      </c>
      <c r="K62" s="435" t="s">
        <v>174</v>
      </c>
      <c r="L62" s="243" t="s">
        <v>0</v>
      </c>
      <c r="M62" s="341">
        <f>SUM(M63:M64)</f>
        <v>0</v>
      </c>
      <c r="N62" s="341">
        <f t="shared" ref="N62:S62" si="24">SUM(N63:N64)</f>
        <v>0</v>
      </c>
      <c r="O62" s="341">
        <f t="shared" si="24"/>
        <v>0</v>
      </c>
      <c r="P62" s="341">
        <f t="shared" si="24"/>
        <v>0</v>
      </c>
      <c r="Q62" s="341">
        <f t="shared" si="24"/>
        <v>0</v>
      </c>
      <c r="R62" s="341">
        <f t="shared" si="24"/>
        <v>0</v>
      </c>
      <c r="S62" s="341">
        <f t="shared" si="24"/>
        <v>0</v>
      </c>
    </row>
    <row r="63" spans="1:19" s="240" customFormat="1" ht="39.75" customHeight="1">
      <c r="A63" s="489"/>
      <c r="B63" s="440"/>
      <c r="C63" s="441"/>
      <c r="D63" s="425"/>
      <c r="E63" s="427"/>
      <c r="F63" s="427"/>
      <c r="G63" s="427"/>
      <c r="H63" s="430"/>
      <c r="I63" s="446"/>
      <c r="J63" s="436"/>
      <c r="K63" s="436"/>
      <c r="L63" s="244" t="s">
        <v>52</v>
      </c>
      <c r="M63" s="336">
        <v>0</v>
      </c>
      <c r="N63" s="336">
        <v>0</v>
      </c>
      <c r="O63" s="336">
        <v>0</v>
      </c>
      <c r="P63" s="336">
        <v>0</v>
      </c>
      <c r="Q63" s="336">
        <v>0</v>
      </c>
      <c r="R63" s="336">
        <v>0</v>
      </c>
      <c r="S63" s="336">
        <v>0</v>
      </c>
    </row>
    <row r="64" spans="1:19" s="240" customFormat="1" ht="42" customHeight="1">
      <c r="A64" s="489"/>
      <c r="B64" s="442"/>
      <c r="C64" s="443"/>
      <c r="D64" s="425"/>
      <c r="E64" s="428"/>
      <c r="F64" s="428"/>
      <c r="G64" s="428"/>
      <c r="H64" s="431"/>
      <c r="I64" s="447"/>
      <c r="J64" s="437"/>
      <c r="K64" s="437"/>
      <c r="L64" s="244" t="s">
        <v>53</v>
      </c>
      <c r="M64" s="336">
        <v>0</v>
      </c>
      <c r="N64" s="336">
        <v>0</v>
      </c>
      <c r="O64" s="336">
        <v>0</v>
      </c>
      <c r="P64" s="336">
        <v>0</v>
      </c>
      <c r="Q64" s="336">
        <v>0</v>
      </c>
      <c r="R64" s="336">
        <v>0</v>
      </c>
      <c r="S64" s="336">
        <v>0</v>
      </c>
    </row>
    <row r="65" spans="1:19" s="240" customFormat="1" ht="24" customHeight="1">
      <c r="A65" s="489"/>
      <c r="B65" s="438" t="s">
        <v>1234</v>
      </c>
      <c r="C65" s="439"/>
      <c r="D65" s="425" t="s">
        <v>469</v>
      </c>
      <c r="E65" s="426" t="s">
        <v>1212</v>
      </c>
      <c r="F65" s="426">
        <v>2</v>
      </c>
      <c r="G65" s="426">
        <v>0</v>
      </c>
      <c r="H65" s="429">
        <v>0</v>
      </c>
      <c r="I65" s="426" t="s">
        <v>1235</v>
      </c>
      <c r="J65" s="435" t="s">
        <v>174</v>
      </c>
      <c r="K65" s="435" t="s">
        <v>174</v>
      </c>
      <c r="L65" s="243" t="s">
        <v>0</v>
      </c>
      <c r="M65" s="341">
        <f>SUM(M66:M67)</f>
        <v>38.5</v>
      </c>
      <c r="N65" s="341">
        <f t="shared" ref="N65:S65" si="25">SUM(N66:N67)</f>
        <v>0</v>
      </c>
      <c r="O65" s="341">
        <f t="shared" si="25"/>
        <v>0</v>
      </c>
      <c r="P65" s="341">
        <f t="shared" si="25"/>
        <v>0</v>
      </c>
      <c r="Q65" s="341">
        <f t="shared" si="25"/>
        <v>0</v>
      </c>
      <c r="R65" s="341">
        <f t="shared" si="25"/>
        <v>0</v>
      </c>
      <c r="S65" s="341">
        <f t="shared" si="25"/>
        <v>0</v>
      </c>
    </row>
    <row r="66" spans="1:19" s="240" customFormat="1" ht="21" customHeight="1">
      <c r="A66" s="489"/>
      <c r="B66" s="440"/>
      <c r="C66" s="441"/>
      <c r="D66" s="425"/>
      <c r="E66" s="427"/>
      <c r="F66" s="427"/>
      <c r="G66" s="427"/>
      <c r="H66" s="430"/>
      <c r="I66" s="427"/>
      <c r="J66" s="436"/>
      <c r="K66" s="436"/>
      <c r="L66" s="244" t="s">
        <v>52</v>
      </c>
      <c r="M66" s="336">
        <v>0</v>
      </c>
      <c r="N66" s="336">
        <v>0</v>
      </c>
      <c r="O66" s="336">
        <v>0</v>
      </c>
      <c r="P66" s="336">
        <v>0</v>
      </c>
      <c r="Q66" s="336">
        <v>0</v>
      </c>
      <c r="R66" s="336">
        <v>0</v>
      </c>
      <c r="S66" s="336">
        <v>0</v>
      </c>
    </row>
    <row r="67" spans="1:19" s="240" customFormat="1" ht="17.100000000000001" customHeight="1">
      <c r="A67" s="489"/>
      <c r="B67" s="442"/>
      <c r="C67" s="443"/>
      <c r="D67" s="425"/>
      <c r="E67" s="428"/>
      <c r="F67" s="428"/>
      <c r="G67" s="428"/>
      <c r="H67" s="431"/>
      <c r="I67" s="428"/>
      <c r="J67" s="437"/>
      <c r="K67" s="437"/>
      <c r="L67" s="244" t="s">
        <v>53</v>
      </c>
      <c r="M67" s="336">
        <v>38.5</v>
      </c>
      <c r="N67" s="336">
        <v>0</v>
      </c>
      <c r="O67" s="336">
        <v>0</v>
      </c>
      <c r="P67" s="336">
        <v>0</v>
      </c>
      <c r="Q67" s="336">
        <v>0</v>
      </c>
      <c r="R67" s="336">
        <v>0</v>
      </c>
      <c r="S67" s="336">
        <v>0</v>
      </c>
    </row>
    <row r="68" spans="1:19" s="240" customFormat="1" ht="22.5" customHeight="1">
      <c r="A68" s="489"/>
      <c r="B68" s="438" t="s">
        <v>1236</v>
      </c>
      <c r="C68" s="439"/>
      <c r="D68" s="425" t="s">
        <v>469</v>
      </c>
      <c r="E68" s="426" t="s">
        <v>472</v>
      </c>
      <c r="F68" s="426">
        <v>1</v>
      </c>
      <c r="G68" s="426">
        <v>1</v>
      </c>
      <c r="H68" s="429">
        <f>G68/F68*100</f>
        <v>100</v>
      </c>
      <c r="I68" s="445" t="s">
        <v>1237</v>
      </c>
      <c r="J68" s="435" t="s">
        <v>174</v>
      </c>
      <c r="K68" s="435" t="s">
        <v>174</v>
      </c>
      <c r="L68" s="243" t="s">
        <v>0</v>
      </c>
      <c r="M68" s="341">
        <f>SUM(M69:M70)</f>
        <v>989</v>
      </c>
      <c r="N68" s="341">
        <f t="shared" ref="N68:S68" si="26">SUM(N69:N70)</f>
        <v>214.501</v>
      </c>
      <c r="O68" s="341">
        <f t="shared" si="26"/>
        <v>66.085999999999999</v>
      </c>
      <c r="P68" s="341">
        <f t="shared" si="26"/>
        <v>0</v>
      </c>
      <c r="Q68" s="341">
        <f t="shared" si="26"/>
        <v>84.064999999999998</v>
      </c>
      <c r="R68" s="341">
        <f t="shared" si="26"/>
        <v>0</v>
      </c>
      <c r="S68" s="341">
        <f t="shared" si="26"/>
        <v>64.349999999999994</v>
      </c>
    </row>
    <row r="69" spans="1:19" s="240" customFormat="1" ht="24.75" customHeight="1">
      <c r="A69" s="489"/>
      <c r="B69" s="440"/>
      <c r="C69" s="441"/>
      <c r="D69" s="425"/>
      <c r="E69" s="427"/>
      <c r="F69" s="427"/>
      <c r="G69" s="427"/>
      <c r="H69" s="430"/>
      <c r="I69" s="446"/>
      <c r="J69" s="436"/>
      <c r="K69" s="436"/>
      <c r="L69" s="244" t="s">
        <v>52</v>
      </c>
      <c r="M69" s="336">
        <v>189</v>
      </c>
      <c r="N69" s="336">
        <v>214.501</v>
      </c>
      <c r="O69" s="336">
        <v>66.085999999999999</v>
      </c>
      <c r="P69" s="336">
        <v>0</v>
      </c>
      <c r="Q69" s="336">
        <v>84.064999999999998</v>
      </c>
      <c r="R69" s="336">
        <v>0</v>
      </c>
      <c r="S69" s="336">
        <v>64.349999999999994</v>
      </c>
    </row>
    <row r="70" spans="1:19" s="240" customFormat="1" ht="17.100000000000001" customHeight="1">
      <c r="A70" s="489"/>
      <c r="B70" s="442"/>
      <c r="C70" s="443"/>
      <c r="D70" s="425"/>
      <c r="E70" s="428"/>
      <c r="F70" s="428"/>
      <c r="G70" s="428"/>
      <c r="H70" s="431"/>
      <c r="I70" s="447"/>
      <c r="J70" s="437"/>
      <c r="K70" s="437"/>
      <c r="L70" s="244" t="s">
        <v>53</v>
      </c>
      <c r="M70" s="336">
        <v>800</v>
      </c>
      <c r="N70" s="336">
        <v>0</v>
      </c>
      <c r="O70" s="336">
        <v>0</v>
      </c>
      <c r="P70" s="336">
        <v>0</v>
      </c>
      <c r="Q70" s="336">
        <v>0</v>
      </c>
      <c r="R70" s="336">
        <v>0</v>
      </c>
      <c r="S70" s="336">
        <v>0</v>
      </c>
    </row>
    <row r="71" spans="1:19" s="240" customFormat="1" ht="48" customHeight="1">
      <c r="A71" s="489"/>
      <c r="B71" s="422" t="s">
        <v>479</v>
      </c>
      <c r="C71" s="422"/>
      <c r="D71" s="425" t="s">
        <v>469</v>
      </c>
      <c r="E71" s="425" t="s">
        <v>480</v>
      </c>
      <c r="F71" s="425">
        <v>6</v>
      </c>
      <c r="G71" s="425">
        <v>25</v>
      </c>
      <c r="H71" s="451">
        <f>G71/F71*100</f>
        <v>416.66666666666669</v>
      </c>
      <c r="I71" s="444" t="s">
        <v>852</v>
      </c>
      <c r="J71" s="435" t="s">
        <v>174</v>
      </c>
      <c r="K71" s="435" t="s">
        <v>174</v>
      </c>
      <c r="L71" s="243" t="s">
        <v>0</v>
      </c>
      <c r="M71" s="341">
        <f>SUM(M72:M73)</f>
        <v>152</v>
      </c>
      <c r="N71" s="341">
        <f t="shared" ref="N71:S71" si="27">SUM(N72:N73)</f>
        <v>108.73099999999999</v>
      </c>
      <c r="O71" s="341">
        <f t="shared" si="27"/>
        <v>108.73099999999999</v>
      </c>
      <c r="P71" s="341">
        <f t="shared" si="27"/>
        <v>0</v>
      </c>
      <c r="Q71" s="341">
        <f t="shared" si="27"/>
        <v>0</v>
      </c>
      <c r="R71" s="341">
        <f t="shared" si="27"/>
        <v>0</v>
      </c>
      <c r="S71" s="341">
        <f t="shared" si="27"/>
        <v>0</v>
      </c>
    </row>
    <row r="72" spans="1:19" s="240" customFormat="1" ht="39" customHeight="1">
      <c r="A72" s="489"/>
      <c r="B72" s="422"/>
      <c r="C72" s="422"/>
      <c r="D72" s="425"/>
      <c r="E72" s="425"/>
      <c r="F72" s="425"/>
      <c r="G72" s="425"/>
      <c r="H72" s="451"/>
      <c r="I72" s="444"/>
      <c r="J72" s="436"/>
      <c r="K72" s="436"/>
      <c r="L72" s="244" t="s">
        <v>52</v>
      </c>
      <c r="M72" s="336">
        <v>0</v>
      </c>
      <c r="N72" s="336">
        <v>0</v>
      </c>
      <c r="O72" s="336">
        <v>0</v>
      </c>
      <c r="P72" s="336">
        <v>0</v>
      </c>
      <c r="Q72" s="336">
        <v>0</v>
      </c>
      <c r="R72" s="336">
        <v>0</v>
      </c>
      <c r="S72" s="336">
        <v>0</v>
      </c>
    </row>
    <row r="73" spans="1:19" s="240" customFormat="1" ht="45" customHeight="1">
      <c r="A73" s="489"/>
      <c r="B73" s="422"/>
      <c r="C73" s="422"/>
      <c r="D73" s="425"/>
      <c r="E73" s="425"/>
      <c r="F73" s="425"/>
      <c r="G73" s="425"/>
      <c r="H73" s="451"/>
      <c r="I73" s="444"/>
      <c r="J73" s="437"/>
      <c r="K73" s="437"/>
      <c r="L73" s="244" t="s">
        <v>53</v>
      </c>
      <c r="M73" s="336">
        <v>152</v>
      </c>
      <c r="N73" s="336">
        <v>108.73099999999999</v>
      </c>
      <c r="O73" s="336">
        <v>108.73099999999999</v>
      </c>
      <c r="P73" s="336">
        <v>0</v>
      </c>
      <c r="Q73" s="336">
        <v>0</v>
      </c>
      <c r="R73" s="336">
        <v>0</v>
      </c>
      <c r="S73" s="336">
        <v>0</v>
      </c>
    </row>
    <row r="74" spans="1:19" s="240" customFormat="1" ht="21.75" customHeight="1">
      <c r="A74" s="489"/>
      <c r="B74" s="438" t="s">
        <v>1238</v>
      </c>
      <c r="C74" s="439"/>
      <c r="D74" s="425" t="s">
        <v>469</v>
      </c>
      <c r="E74" s="426" t="s">
        <v>1213</v>
      </c>
      <c r="F74" s="426">
        <v>0</v>
      </c>
      <c r="G74" s="426">
        <v>0</v>
      </c>
      <c r="H74" s="429" t="s">
        <v>174</v>
      </c>
      <c r="I74" s="445" t="s">
        <v>1239</v>
      </c>
      <c r="J74" s="435" t="s">
        <v>174</v>
      </c>
      <c r="K74" s="435" t="s">
        <v>174</v>
      </c>
      <c r="L74" s="243" t="s">
        <v>0</v>
      </c>
      <c r="M74" s="341">
        <f>SUM(M75:M76)</f>
        <v>0</v>
      </c>
      <c r="N74" s="341">
        <f t="shared" ref="N74:S74" si="28">SUM(N75:N76)</f>
        <v>0</v>
      </c>
      <c r="O74" s="341">
        <f t="shared" si="28"/>
        <v>0</v>
      </c>
      <c r="P74" s="341">
        <f t="shared" si="28"/>
        <v>0</v>
      </c>
      <c r="Q74" s="341">
        <f t="shared" si="28"/>
        <v>0</v>
      </c>
      <c r="R74" s="341">
        <f t="shared" si="28"/>
        <v>0</v>
      </c>
      <c r="S74" s="341">
        <f t="shared" si="28"/>
        <v>0</v>
      </c>
    </row>
    <row r="75" spans="1:19" s="240" customFormat="1" ht="18.75" customHeight="1">
      <c r="A75" s="489"/>
      <c r="B75" s="440"/>
      <c r="C75" s="441"/>
      <c r="D75" s="425"/>
      <c r="E75" s="427"/>
      <c r="F75" s="427"/>
      <c r="G75" s="427"/>
      <c r="H75" s="430"/>
      <c r="I75" s="446"/>
      <c r="J75" s="436"/>
      <c r="K75" s="436"/>
      <c r="L75" s="244" t="s">
        <v>52</v>
      </c>
      <c r="M75" s="336">
        <v>0</v>
      </c>
      <c r="N75" s="336">
        <v>0</v>
      </c>
      <c r="O75" s="336">
        <v>0</v>
      </c>
      <c r="P75" s="336">
        <v>0</v>
      </c>
      <c r="Q75" s="336">
        <v>0</v>
      </c>
      <c r="R75" s="336">
        <v>0</v>
      </c>
      <c r="S75" s="336">
        <v>0</v>
      </c>
    </row>
    <row r="76" spans="1:19" s="240" customFormat="1" ht="29.25" customHeight="1">
      <c r="A76" s="489"/>
      <c r="B76" s="442"/>
      <c r="C76" s="443"/>
      <c r="D76" s="425"/>
      <c r="E76" s="428"/>
      <c r="F76" s="428"/>
      <c r="G76" s="428"/>
      <c r="H76" s="431"/>
      <c r="I76" s="447"/>
      <c r="J76" s="437"/>
      <c r="K76" s="437"/>
      <c r="L76" s="244" t="s">
        <v>53</v>
      </c>
      <c r="M76" s="336">
        <v>0</v>
      </c>
      <c r="N76" s="336">
        <v>0</v>
      </c>
      <c r="O76" s="336">
        <v>0</v>
      </c>
      <c r="P76" s="336">
        <v>0</v>
      </c>
      <c r="Q76" s="336">
        <v>0</v>
      </c>
      <c r="R76" s="336">
        <v>0</v>
      </c>
      <c r="S76" s="336">
        <v>0</v>
      </c>
    </row>
    <row r="77" spans="1:19" s="240" customFormat="1" ht="20.25" customHeight="1">
      <c r="A77" s="489"/>
      <c r="B77" s="438" t="s">
        <v>1240</v>
      </c>
      <c r="C77" s="439"/>
      <c r="D77" s="425" t="s">
        <v>469</v>
      </c>
      <c r="E77" s="426" t="s">
        <v>1213</v>
      </c>
      <c r="F77" s="426">
        <v>1</v>
      </c>
      <c r="G77" s="426">
        <v>0</v>
      </c>
      <c r="H77" s="429">
        <v>0</v>
      </c>
      <c r="I77" s="426" t="s">
        <v>1233</v>
      </c>
      <c r="J77" s="435" t="s">
        <v>174</v>
      </c>
      <c r="K77" s="435" t="s">
        <v>174</v>
      </c>
      <c r="L77" s="243" t="s">
        <v>0</v>
      </c>
      <c r="M77" s="341">
        <f>SUM(M78:M79)</f>
        <v>0</v>
      </c>
      <c r="N77" s="341">
        <f t="shared" ref="N77:S77" si="29">SUM(N78:N79)</f>
        <v>0</v>
      </c>
      <c r="O77" s="341">
        <f t="shared" si="29"/>
        <v>0</v>
      </c>
      <c r="P77" s="341">
        <f t="shared" si="29"/>
        <v>0</v>
      </c>
      <c r="Q77" s="341">
        <f t="shared" si="29"/>
        <v>0</v>
      </c>
      <c r="R77" s="341">
        <f t="shared" si="29"/>
        <v>0</v>
      </c>
      <c r="S77" s="341">
        <f t="shared" si="29"/>
        <v>0</v>
      </c>
    </row>
    <row r="78" spans="1:19" s="240" customFormat="1" ht="20.25" customHeight="1">
      <c r="A78" s="489"/>
      <c r="B78" s="440"/>
      <c r="C78" s="441"/>
      <c r="D78" s="425"/>
      <c r="E78" s="427"/>
      <c r="F78" s="427"/>
      <c r="G78" s="427"/>
      <c r="H78" s="430"/>
      <c r="I78" s="427"/>
      <c r="J78" s="436"/>
      <c r="K78" s="436"/>
      <c r="L78" s="244" t="s">
        <v>52</v>
      </c>
      <c r="M78" s="336">
        <v>0</v>
      </c>
      <c r="N78" s="336">
        <v>0</v>
      </c>
      <c r="O78" s="336">
        <v>0</v>
      </c>
      <c r="P78" s="336">
        <v>0</v>
      </c>
      <c r="Q78" s="336">
        <v>0</v>
      </c>
      <c r="R78" s="336">
        <v>0</v>
      </c>
      <c r="S78" s="336">
        <v>0</v>
      </c>
    </row>
    <row r="79" spans="1:19" s="240" customFormat="1" ht="20.25" customHeight="1">
      <c r="A79" s="489"/>
      <c r="B79" s="442"/>
      <c r="C79" s="443"/>
      <c r="D79" s="425"/>
      <c r="E79" s="428"/>
      <c r="F79" s="428"/>
      <c r="G79" s="428"/>
      <c r="H79" s="431"/>
      <c r="I79" s="428"/>
      <c r="J79" s="437"/>
      <c r="K79" s="437"/>
      <c r="L79" s="244" t="s">
        <v>53</v>
      </c>
      <c r="M79" s="336">
        <v>0</v>
      </c>
      <c r="N79" s="336">
        <v>0</v>
      </c>
      <c r="O79" s="336">
        <v>0</v>
      </c>
      <c r="P79" s="336">
        <v>0</v>
      </c>
      <c r="Q79" s="336">
        <v>0</v>
      </c>
      <c r="R79" s="336">
        <v>0</v>
      </c>
      <c r="S79" s="336">
        <v>0</v>
      </c>
    </row>
    <row r="80" spans="1:19" s="240" customFormat="1" ht="68.25" customHeight="1">
      <c r="A80" s="489"/>
      <c r="B80" s="438" t="s">
        <v>1241</v>
      </c>
      <c r="C80" s="439"/>
      <c r="D80" s="425" t="s">
        <v>469</v>
      </c>
      <c r="E80" s="426" t="s">
        <v>1214</v>
      </c>
      <c r="F80" s="426" t="s">
        <v>551</v>
      </c>
      <c r="G80" s="426" t="s">
        <v>551</v>
      </c>
      <c r="H80" s="429">
        <v>100</v>
      </c>
      <c r="I80" s="426" t="s">
        <v>1242</v>
      </c>
      <c r="J80" s="435" t="s">
        <v>174</v>
      </c>
      <c r="K80" s="435" t="s">
        <v>174</v>
      </c>
      <c r="L80" s="243" t="s">
        <v>0</v>
      </c>
      <c r="M80" s="336">
        <f t="shared" ref="M80:S80" si="30">SUM(M81:M82)</f>
        <v>152</v>
      </c>
      <c r="N80" s="336">
        <f t="shared" si="30"/>
        <v>108.73099999999999</v>
      </c>
      <c r="O80" s="336">
        <f t="shared" si="30"/>
        <v>108.73099999999999</v>
      </c>
      <c r="P80" s="336">
        <f t="shared" si="30"/>
        <v>0</v>
      </c>
      <c r="Q80" s="336">
        <f t="shared" si="30"/>
        <v>0</v>
      </c>
      <c r="R80" s="336">
        <f t="shared" si="30"/>
        <v>0</v>
      </c>
      <c r="S80" s="336">
        <f t="shared" si="30"/>
        <v>0</v>
      </c>
    </row>
    <row r="81" spans="1:19" s="240" customFormat="1" ht="55.5" customHeight="1">
      <c r="A81" s="489"/>
      <c r="B81" s="440"/>
      <c r="C81" s="441"/>
      <c r="D81" s="425"/>
      <c r="E81" s="427"/>
      <c r="F81" s="427"/>
      <c r="G81" s="427"/>
      <c r="H81" s="430"/>
      <c r="I81" s="427"/>
      <c r="J81" s="436"/>
      <c r="K81" s="436"/>
      <c r="L81" s="244" t="s">
        <v>52</v>
      </c>
      <c r="M81" s="336">
        <v>0</v>
      </c>
      <c r="N81" s="336">
        <v>0</v>
      </c>
      <c r="O81" s="336">
        <v>0</v>
      </c>
      <c r="P81" s="336">
        <v>0</v>
      </c>
      <c r="Q81" s="336">
        <v>0</v>
      </c>
      <c r="R81" s="336">
        <v>0</v>
      </c>
      <c r="S81" s="336">
        <v>0</v>
      </c>
    </row>
    <row r="82" spans="1:19" s="240" customFormat="1" ht="46.5" customHeight="1">
      <c r="A82" s="489"/>
      <c r="B82" s="442"/>
      <c r="C82" s="443"/>
      <c r="D82" s="425"/>
      <c r="E82" s="428"/>
      <c r="F82" s="428"/>
      <c r="G82" s="428"/>
      <c r="H82" s="431"/>
      <c r="I82" s="428"/>
      <c r="J82" s="437"/>
      <c r="K82" s="437"/>
      <c r="L82" s="244" t="s">
        <v>53</v>
      </c>
      <c r="M82" s="336">
        <v>152</v>
      </c>
      <c r="N82" s="336">
        <v>108.73099999999999</v>
      </c>
      <c r="O82" s="336">
        <v>108.73099999999999</v>
      </c>
      <c r="P82" s="336">
        <v>0</v>
      </c>
      <c r="Q82" s="336">
        <v>0</v>
      </c>
      <c r="R82" s="336">
        <v>0</v>
      </c>
      <c r="S82" s="336">
        <v>0</v>
      </c>
    </row>
    <row r="83" spans="1:19" s="14" customFormat="1" ht="46.5" customHeight="1">
      <c r="A83" s="489"/>
      <c r="B83" s="454" t="s">
        <v>66</v>
      </c>
      <c r="C83" s="455"/>
      <c r="D83" s="460" t="s">
        <v>67</v>
      </c>
      <c r="E83" s="460" t="s">
        <v>68</v>
      </c>
      <c r="F83" s="460">
        <v>890</v>
      </c>
      <c r="G83" s="460">
        <v>778.3</v>
      </c>
      <c r="H83" s="486">
        <f>G83/F83*100</f>
        <v>87.449438202247194</v>
      </c>
      <c r="I83" s="474" t="s">
        <v>772</v>
      </c>
      <c r="J83" s="418" t="s">
        <v>397</v>
      </c>
      <c r="K83" s="418" t="s">
        <v>396</v>
      </c>
      <c r="L83" s="18" t="s">
        <v>0</v>
      </c>
      <c r="M83" s="31">
        <v>0</v>
      </c>
      <c r="N83" s="31">
        <v>0</v>
      </c>
      <c r="O83" s="31">
        <v>0</v>
      </c>
      <c r="P83" s="31">
        <v>0</v>
      </c>
      <c r="Q83" s="31">
        <v>0</v>
      </c>
      <c r="R83" s="31">
        <v>0</v>
      </c>
      <c r="S83" s="31">
        <v>0</v>
      </c>
    </row>
    <row r="84" spans="1:19" s="14" customFormat="1" ht="44.25" customHeight="1">
      <c r="A84" s="489"/>
      <c r="B84" s="456"/>
      <c r="C84" s="457"/>
      <c r="D84" s="461"/>
      <c r="E84" s="461"/>
      <c r="F84" s="461"/>
      <c r="G84" s="461"/>
      <c r="H84" s="487"/>
      <c r="I84" s="475"/>
      <c r="J84" s="419"/>
      <c r="K84" s="419"/>
      <c r="L84" s="76" t="s">
        <v>52</v>
      </c>
      <c r="M84" s="32">
        <v>0</v>
      </c>
      <c r="N84" s="32">
        <v>0</v>
      </c>
      <c r="O84" s="32">
        <v>0</v>
      </c>
      <c r="P84" s="32">
        <v>0</v>
      </c>
      <c r="Q84" s="32">
        <v>0</v>
      </c>
      <c r="R84" s="32">
        <v>0</v>
      </c>
      <c r="S84" s="32">
        <v>0</v>
      </c>
    </row>
    <row r="85" spans="1:19" s="14" customFormat="1" ht="70.5" customHeight="1">
      <c r="A85" s="489"/>
      <c r="B85" s="458"/>
      <c r="C85" s="459"/>
      <c r="D85" s="462"/>
      <c r="E85" s="462"/>
      <c r="F85" s="462"/>
      <c r="G85" s="462"/>
      <c r="H85" s="488"/>
      <c r="I85" s="476"/>
      <c r="J85" s="420"/>
      <c r="K85" s="420"/>
      <c r="L85" s="13" t="s">
        <v>53</v>
      </c>
      <c r="M85" s="32">
        <v>0</v>
      </c>
      <c r="N85" s="32">
        <v>0</v>
      </c>
      <c r="O85" s="32">
        <v>0</v>
      </c>
      <c r="P85" s="32">
        <v>0</v>
      </c>
      <c r="Q85" s="32">
        <v>0</v>
      </c>
      <c r="R85" s="32">
        <v>0</v>
      </c>
      <c r="S85" s="32">
        <v>0</v>
      </c>
    </row>
    <row r="86" spans="1:19" s="14" customFormat="1" ht="18" customHeight="1">
      <c r="A86" s="489"/>
      <c r="B86" s="477" t="s">
        <v>386</v>
      </c>
      <c r="C86" s="477"/>
      <c r="D86" s="477"/>
      <c r="E86" s="477"/>
      <c r="F86" s="477"/>
      <c r="G86" s="477"/>
      <c r="H86" s="477"/>
      <c r="I86" s="477"/>
      <c r="J86" s="477"/>
      <c r="K86" s="477"/>
      <c r="L86" s="18" t="s">
        <v>0</v>
      </c>
      <c r="M86" s="126">
        <f>M17+M83</f>
        <v>2189.5</v>
      </c>
      <c r="N86" s="126">
        <f t="shared" ref="N86:S86" si="31">N17+N83</f>
        <v>1523.232</v>
      </c>
      <c r="O86" s="126">
        <f t="shared" si="31"/>
        <v>294.81700000000001</v>
      </c>
      <c r="P86" s="126">
        <f t="shared" si="31"/>
        <v>0</v>
      </c>
      <c r="Q86" s="126">
        <f t="shared" si="31"/>
        <v>1164.0650000000001</v>
      </c>
      <c r="R86" s="126">
        <f t="shared" si="31"/>
        <v>0</v>
      </c>
      <c r="S86" s="126">
        <f t="shared" si="31"/>
        <v>64.349999999999994</v>
      </c>
    </row>
    <row r="87" spans="1:19" s="14" customFormat="1" ht="18" customHeight="1">
      <c r="A87" s="489"/>
      <c r="B87" s="477"/>
      <c r="C87" s="477"/>
      <c r="D87" s="477"/>
      <c r="E87" s="477"/>
      <c r="F87" s="477"/>
      <c r="G87" s="477"/>
      <c r="H87" s="477"/>
      <c r="I87" s="477"/>
      <c r="J87" s="477"/>
      <c r="K87" s="477"/>
      <c r="L87" s="76" t="s">
        <v>52</v>
      </c>
      <c r="M87" s="125">
        <f>M18+M84</f>
        <v>989</v>
      </c>
      <c r="N87" s="125">
        <f t="shared" ref="N87:S88" si="32">N18+N84</f>
        <v>314.00099999999998</v>
      </c>
      <c r="O87" s="125">
        <f t="shared" si="32"/>
        <v>76.085999999999999</v>
      </c>
      <c r="P87" s="125">
        <f t="shared" si="32"/>
        <v>0</v>
      </c>
      <c r="Q87" s="125">
        <f t="shared" si="32"/>
        <v>173.565</v>
      </c>
      <c r="R87" s="125">
        <f t="shared" si="32"/>
        <v>0</v>
      </c>
      <c r="S87" s="125">
        <f t="shared" si="32"/>
        <v>64.349999999999994</v>
      </c>
    </row>
    <row r="88" spans="1:19" s="14" customFormat="1" ht="18" customHeight="1">
      <c r="A88" s="489"/>
      <c r="B88" s="477"/>
      <c r="C88" s="477"/>
      <c r="D88" s="477"/>
      <c r="E88" s="477"/>
      <c r="F88" s="477"/>
      <c r="G88" s="477"/>
      <c r="H88" s="477"/>
      <c r="I88" s="477"/>
      <c r="J88" s="477"/>
      <c r="K88" s="477"/>
      <c r="L88" s="13" t="s">
        <v>53</v>
      </c>
      <c r="M88" s="125">
        <f>M19+M85</f>
        <v>1200.5</v>
      </c>
      <c r="N88" s="125">
        <f t="shared" si="32"/>
        <v>1209.231</v>
      </c>
      <c r="O88" s="125">
        <f t="shared" si="32"/>
        <v>218.73099999999999</v>
      </c>
      <c r="P88" s="125">
        <f t="shared" si="32"/>
        <v>0</v>
      </c>
      <c r="Q88" s="125">
        <f t="shared" si="32"/>
        <v>990.5</v>
      </c>
      <c r="R88" s="125">
        <f t="shared" si="32"/>
        <v>0</v>
      </c>
      <c r="S88" s="125">
        <f t="shared" si="32"/>
        <v>0</v>
      </c>
    </row>
    <row r="89" spans="1:19" s="14" customFormat="1" ht="15.75" customHeight="1">
      <c r="A89" s="489" t="s">
        <v>533</v>
      </c>
      <c r="B89" s="502" t="s">
        <v>69</v>
      </c>
      <c r="C89" s="503"/>
      <c r="D89" s="503"/>
      <c r="E89" s="503"/>
      <c r="F89" s="503"/>
      <c r="G89" s="503"/>
      <c r="H89" s="503"/>
      <c r="I89" s="503"/>
      <c r="J89" s="503"/>
      <c r="K89" s="503"/>
      <c r="L89" s="503"/>
      <c r="M89" s="503"/>
      <c r="N89" s="503"/>
      <c r="O89" s="503"/>
      <c r="P89" s="503"/>
      <c r="Q89" s="503"/>
      <c r="R89" s="503"/>
      <c r="S89" s="504"/>
    </row>
    <row r="90" spans="1:19" s="14" customFormat="1" ht="52.5" customHeight="1">
      <c r="A90" s="489"/>
      <c r="B90" s="454" t="s">
        <v>70</v>
      </c>
      <c r="C90" s="455"/>
      <c r="D90" s="460" t="s">
        <v>64</v>
      </c>
      <c r="E90" s="314" t="s">
        <v>71</v>
      </c>
      <c r="F90" s="224" t="s">
        <v>1309</v>
      </c>
      <c r="G90" s="196" t="s">
        <v>1309</v>
      </c>
      <c r="H90" s="197" t="s">
        <v>174</v>
      </c>
      <c r="I90" s="198" t="s">
        <v>1356</v>
      </c>
      <c r="J90" s="195" t="s">
        <v>193</v>
      </c>
      <c r="K90" s="248" t="s">
        <v>396</v>
      </c>
      <c r="L90" s="18" t="s">
        <v>0</v>
      </c>
      <c r="M90" s="124">
        <f>M91+M92</f>
        <v>5470</v>
      </c>
      <c r="N90" s="124">
        <f t="shared" ref="N90:S90" si="33">N91+N92</f>
        <v>1380</v>
      </c>
      <c r="O90" s="124">
        <f t="shared" si="33"/>
        <v>108.752</v>
      </c>
      <c r="P90" s="124">
        <f t="shared" si="33"/>
        <v>246.60400000000001</v>
      </c>
      <c r="Q90" s="124">
        <f t="shared" si="33"/>
        <v>286.82400000000001</v>
      </c>
      <c r="R90" s="124">
        <f t="shared" si="33"/>
        <v>0</v>
      </c>
      <c r="S90" s="124">
        <f t="shared" si="33"/>
        <v>737.82</v>
      </c>
    </row>
    <row r="91" spans="1:19" s="14" customFormat="1" ht="66.75" customHeight="1">
      <c r="A91" s="489"/>
      <c r="B91" s="456"/>
      <c r="C91" s="457"/>
      <c r="D91" s="461"/>
      <c r="E91" s="314" t="s">
        <v>1318</v>
      </c>
      <c r="F91" s="224">
        <v>4.5</v>
      </c>
      <c r="G91" s="196">
        <v>0.3</v>
      </c>
      <c r="H91" s="197">
        <f>G91/F91*100</f>
        <v>6.666666666666667</v>
      </c>
      <c r="I91" s="198" t="s">
        <v>1357</v>
      </c>
      <c r="J91" s="226" t="s">
        <v>193</v>
      </c>
      <c r="K91" s="248" t="s">
        <v>396</v>
      </c>
      <c r="L91" s="76" t="s">
        <v>52</v>
      </c>
      <c r="M91" s="125">
        <v>5400</v>
      </c>
      <c r="N91" s="125">
        <v>1380</v>
      </c>
      <c r="O91" s="125">
        <v>108.752</v>
      </c>
      <c r="P91" s="125">
        <v>246.60400000000001</v>
      </c>
      <c r="Q91" s="125">
        <v>286.82400000000001</v>
      </c>
      <c r="R91" s="125">
        <v>0</v>
      </c>
      <c r="S91" s="125">
        <v>737.82</v>
      </c>
    </row>
    <row r="92" spans="1:19" s="14" customFormat="1" ht="43.5" customHeight="1">
      <c r="A92" s="489"/>
      <c r="B92" s="458"/>
      <c r="C92" s="459"/>
      <c r="D92" s="462"/>
      <c r="E92" s="319" t="s">
        <v>663</v>
      </c>
      <c r="F92" s="259">
        <v>2</v>
      </c>
      <c r="G92" s="259">
        <v>2</v>
      </c>
      <c r="H92" s="199">
        <v>100</v>
      </c>
      <c r="I92" s="259" t="s">
        <v>1366</v>
      </c>
      <c r="J92" s="342" t="s">
        <v>398</v>
      </c>
      <c r="K92" s="268" t="s">
        <v>396</v>
      </c>
      <c r="L92" s="13" t="s">
        <v>53</v>
      </c>
      <c r="M92" s="125">
        <v>70</v>
      </c>
      <c r="N92" s="125">
        <v>0</v>
      </c>
      <c r="O92" s="125">
        <v>0</v>
      </c>
      <c r="P92" s="125">
        <v>0</v>
      </c>
      <c r="Q92" s="125">
        <v>0</v>
      </c>
      <c r="R92" s="125">
        <v>0</v>
      </c>
      <c r="S92" s="125">
        <v>0</v>
      </c>
    </row>
    <row r="93" spans="1:19" s="240" customFormat="1" ht="42" customHeight="1">
      <c r="A93" s="489"/>
      <c r="B93" s="438" t="s">
        <v>481</v>
      </c>
      <c r="C93" s="439"/>
      <c r="D93" s="426" t="s">
        <v>469</v>
      </c>
      <c r="E93" s="330" t="s">
        <v>482</v>
      </c>
      <c r="F93" s="330">
        <v>15</v>
      </c>
      <c r="G93" s="330">
        <v>18</v>
      </c>
      <c r="H93" s="331">
        <f>G93/F93*100</f>
        <v>120</v>
      </c>
      <c r="I93" s="332" t="s">
        <v>1367</v>
      </c>
      <c r="J93" s="333" t="s">
        <v>174</v>
      </c>
      <c r="K93" s="333" t="s">
        <v>174</v>
      </c>
      <c r="L93" s="484" t="s">
        <v>0</v>
      </c>
      <c r="M93" s="478">
        <f>M95+M96</f>
        <v>5470</v>
      </c>
      <c r="N93" s="478">
        <f t="shared" ref="N93:S93" si="34">N95+N96</f>
        <v>1380</v>
      </c>
      <c r="O93" s="478">
        <f t="shared" si="34"/>
        <v>108.752</v>
      </c>
      <c r="P93" s="478">
        <f t="shared" si="34"/>
        <v>246.60400000000001</v>
      </c>
      <c r="Q93" s="478">
        <f t="shared" si="34"/>
        <v>286.82400000000001</v>
      </c>
      <c r="R93" s="478">
        <f t="shared" si="34"/>
        <v>0</v>
      </c>
      <c r="S93" s="478">
        <f t="shared" si="34"/>
        <v>737.82</v>
      </c>
    </row>
    <row r="94" spans="1:19" s="240" customFormat="1" ht="44.25" customHeight="1">
      <c r="A94" s="489"/>
      <c r="B94" s="440"/>
      <c r="C94" s="441"/>
      <c r="D94" s="427"/>
      <c r="E94" s="330" t="s">
        <v>483</v>
      </c>
      <c r="F94" s="330">
        <v>5141</v>
      </c>
      <c r="G94" s="343">
        <v>4820</v>
      </c>
      <c r="H94" s="331">
        <f t="shared" ref="H94:H98" si="35">G94/F94*100</f>
        <v>93.756078583933089</v>
      </c>
      <c r="I94" s="344" t="s">
        <v>967</v>
      </c>
      <c r="J94" s="333" t="s">
        <v>174</v>
      </c>
      <c r="K94" s="333" t="s">
        <v>174</v>
      </c>
      <c r="L94" s="485"/>
      <c r="M94" s="479"/>
      <c r="N94" s="479"/>
      <c r="O94" s="479"/>
      <c r="P94" s="479"/>
      <c r="Q94" s="479"/>
      <c r="R94" s="479"/>
      <c r="S94" s="479"/>
    </row>
    <row r="95" spans="1:19" s="240" customFormat="1" ht="38.25">
      <c r="A95" s="489"/>
      <c r="B95" s="440"/>
      <c r="C95" s="441"/>
      <c r="D95" s="427"/>
      <c r="E95" s="330" t="s">
        <v>484</v>
      </c>
      <c r="F95" s="330">
        <v>17038</v>
      </c>
      <c r="G95" s="330">
        <v>15863</v>
      </c>
      <c r="H95" s="331">
        <f t="shared" si="35"/>
        <v>93.103650663223377</v>
      </c>
      <c r="I95" s="332" t="s">
        <v>968</v>
      </c>
      <c r="J95" s="333" t="s">
        <v>174</v>
      </c>
      <c r="K95" s="333" t="s">
        <v>174</v>
      </c>
      <c r="L95" s="241" t="s">
        <v>52</v>
      </c>
      <c r="M95" s="336">
        <v>5400</v>
      </c>
      <c r="N95" s="345">
        <v>1380</v>
      </c>
      <c r="O95" s="345">
        <v>108.752</v>
      </c>
      <c r="P95" s="345">
        <v>246.60400000000001</v>
      </c>
      <c r="Q95" s="345">
        <v>286.82400000000001</v>
      </c>
      <c r="R95" s="345">
        <v>0</v>
      </c>
      <c r="S95" s="345">
        <v>737.82</v>
      </c>
    </row>
    <row r="96" spans="1:19" s="240" customFormat="1" ht="25.5">
      <c r="A96" s="489"/>
      <c r="B96" s="440"/>
      <c r="C96" s="441"/>
      <c r="D96" s="427"/>
      <c r="E96" s="330" t="s">
        <v>485</v>
      </c>
      <c r="F96" s="330">
        <v>2</v>
      </c>
      <c r="G96" s="330">
        <v>2</v>
      </c>
      <c r="H96" s="331">
        <f t="shared" si="35"/>
        <v>100</v>
      </c>
      <c r="I96" s="448" t="s">
        <v>576</v>
      </c>
      <c r="J96" s="333" t="s">
        <v>174</v>
      </c>
      <c r="K96" s="333" t="s">
        <v>174</v>
      </c>
      <c r="L96" s="480" t="s">
        <v>53</v>
      </c>
      <c r="M96" s="482">
        <v>70</v>
      </c>
      <c r="N96" s="482">
        <v>0</v>
      </c>
      <c r="O96" s="482">
        <v>0</v>
      </c>
      <c r="P96" s="482">
        <v>0</v>
      </c>
      <c r="Q96" s="482">
        <v>0</v>
      </c>
      <c r="R96" s="482">
        <v>0</v>
      </c>
      <c r="S96" s="482">
        <v>0</v>
      </c>
    </row>
    <row r="97" spans="1:19" s="240" customFormat="1" ht="27" customHeight="1">
      <c r="A97" s="489"/>
      <c r="B97" s="440"/>
      <c r="C97" s="441"/>
      <c r="D97" s="427"/>
      <c r="E97" s="323" t="s">
        <v>486</v>
      </c>
      <c r="F97" s="323">
        <v>1</v>
      </c>
      <c r="G97" s="323">
        <v>2</v>
      </c>
      <c r="H97" s="331">
        <f t="shared" si="35"/>
        <v>200</v>
      </c>
      <c r="I97" s="450"/>
      <c r="J97" s="333" t="s">
        <v>174</v>
      </c>
      <c r="K97" s="333" t="s">
        <v>174</v>
      </c>
      <c r="L97" s="481"/>
      <c r="M97" s="483"/>
      <c r="N97" s="483"/>
      <c r="O97" s="483"/>
      <c r="P97" s="483"/>
      <c r="Q97" s="483"/>
      <c r="R97" s="483"/>
      <c r="S97" s="483"/>
    </row>
    <row r="98" spans="1:19" s="240" customFormat="1" ht="25.5" customHeight="1">
      <c r="A98" s="489"/>
      <c r="B98" s="422" t="s">
        <v>487</v>
      </c>
      <c r="C98" s="422"/>
      <c r="D98" s="425" t="s">
        <v>469</v>
      </c>
      <c r="E98" s="426" t="s">
        <v>482</v>
      </c>
      <c r="F98" s="426">
        <v>15</v>
      </c>
      <c r="G98" s="426">
        <v>18</v>
      </c>
      <c r="H98" s="429">
        <f t="shared" si="35"/>
        <v>120</v>
      </c>
      <c r="I98" s="445" t="s">
        <v>1368</v>
      </c>
      <c r="J98" s="469" t="s">
        <v>174</v>
      </c>
      <c r="K98" s="469" t="s">
        <v>174</v>
      </c>
      <c r="L98" s="247" t="s">
        <v>0</v>
      </c>
      <c r="M98" s="334">
        <v>0</v>
      </c>
      <c r="N98" s="334">
        <v>0</v>
      </c>
      <c r="O98" s="334">
        <v>0</v>
      </c>
      <c r="P98" s="334">
        <v>0</v>
      </c>
      <c r="Q98" s="334">
        <v>0</v>
      </c>
      <c r="R98" s="334">
        <v>0</v>
      </c>
      <c r="S98" s="334">
        <v>0</v>
      </c>
    </row>
    <row r="99" spans="1:19" s="240" customFormat="1" ht="21" customHeight="1">
      <c r="A99" s="489"/>
      <c r="B99" s="422"/>
      <c r="C99" s="422"/>
      <c r="D99" s="425"/>
      <c r="E99" s="427"/>
      <c r="F99" s="427"/>
      <c r="G99" s="427"/>
      <c r="H99" s="430"/>
      <c r="I99" s="446"/>
      <c r="J99" s="469"/>
      <c r="K99" s="469"/>
      <c r="L99" s="241" t="s">
        <v>52</v>
      </c>
      <c r="M99" s="345">
        <v>0</v>
      </c>
      <c r="N99" s="345">
        <v>0</v>
      </c>
      <c r="O99" s="345">
        <v>0</v>
      </c>
      <c r="P99" s="345">
        <v>0</v>
      </c>
      <c r="Q99" s="345">
        <v>0</v>
      </c>
      <c r="R99" s="345">
        <v>0</v>
      </c>
      <c r="S99" s="345">
        <v>0</v>
      </c>
    </row>
    <row r="100" spans="1:19" s="240" customFormat="1" ht="27.75" customHeight="1">
      <c r="A100" s="489"/>
      <c r="B100" s="422"/>
      <c r="C100" s="422"/>
      <c r="D100" s="425"/>
      <c r="E100" s="428"/>
      <c r="F100" s="428"/>
      <c r="G100" s="428"/>
      <c r="H100" s="431"/>
      <c r="I100" s="447"/>
      <c r="J100" s="469"/>
      <c r="K100" s="469"/>
      <c r="L100" s="244" t="s">
        <v>53</v>
      </c>
      <c r="M100" s="345">
        <v>0</v>
      </c>
      <c r="N100" s="345">
        <v>0</v>
      </c>
      <c r="O100" s="345">
        <v>0</v>
      </c>
      <c r="P100" s="345">
        <v>0</v>
      </c>
      <c r="Q100" s="345">
        <v>0</v>
      </c>
      <c r="R100" s="345">
        <v>0</v>
      </c>
      <c r="S100" s="345">
        <v>0</v>
      </c>
    </row>
    <row r="101" spans="1:19" s="240" customFormat="1" ht="30.75" customHeight="1">
      <c r="A101" s="489"/>
      <c r="B101" s="438" t="s">
        <v>1249</v>
      </c>
      <c r="C101" s="439"/>
      <c r="D101" s="425" t="s">
        <v>469</v>
      </c>
      <c r="E101" s="426" t="s">
        <v>488</v>
      </c>
      <c r="F101" s="426" t="s">
        <v>551</v>
      </c>
      <c r="G101" s="426" t="s">
        <v>551</v>
      </c>
      <c r="H101" s="429">
        <v>100</v>
      </c>
      <c r="I101" s="470" t="s">
        <v>1251</v>
      </c>
      <c r="J101" s="469" t="s">
        <v>174</v>
      </c>
      <c r="K101" s="469" t="s">
        <v>174</v>
      </c>
      <c r="L101" s="247" t="s">
        <v>0</v>
      </c>
      <c r="M101" s="334">
        <f>SUM(M102:M103)</f>
        <v>0</v>
      </c>
      <c r="N101" s="334">
        <f t="shared" ref="N101:S101" si="36">SUM(N102:N103)</f>
        <v>0</v>
      </c>
      <c r="O101" s="334">
        <f t="shared" si="36"/>
        <v>0</v>
      </c>
      <c r="P101" s="334">
        <f t="shared" si="36"/>
        <v>0</v>
      </c>
      <c r="Q101" s="334">
        <f t="shared" si="36"/>
        <v>0</v>
      </c>
      <c r="R101" s="334">
        <f t="shared" si="36"/>
        <v>0</v>
      </c>
      <c r="S101" s="334">
        <f t="shared" si="36"/>
        <v>0</v>
      </c>
    </row>
    <row r="102" spans="1:19" s="240" customFormat="1" ht="26.25" customHeight="1">
      <c r="A102" s="489"/>
      <c r="B102" s="440"/>
      <c r="C102" s="441"/>
      <c r="D102" s="425"/>
      <c r="E102" s="427"/>
      <c r="F102" s="427"/>
      <c r="G102" s="427"/>
      <c r="H102" s="430"/>
      <c r="I102" s="471"/>
      <c r="J102" s="469"/>
      <c r="K102" s="469"/>
      <c r="L102" s="241" t="s">
        <v>52</v>
      </c>
      <c r="M102" s="345">
        <v>0</v>
      </c>
      <c r="N102" s="345">
        <v>0</v>
      </c>
      <c r="O102" s="345">
        <v>0</v>
      </c>
      <c r="P102" s="345">
        <v>0</v>
      </c>
      <c r="Q102" s="345">
        <v>0</v>
      </c>
      <c r="R102" s="345">
        <v>0</v>
      </c>
      <c r="S102" s="345">
        <v>0</v>
      </c>
    </row>
    <row r="103" spans="1:19" s="240" customFormat="1" ht="24" customHeight="1">
      <c r="A103" s="489"/>
      <c r="B103" s="442"/>
      <c r="C103" s="443"/>
      <c r="D103" s="425"/>
      <c r="E103" s="428"/>
      <c r="F103" s="428"/>
      <c r="G103" s="428"/>
      <c r="H103" s="431"/>
      <c r="I103" s="472"/>
      <c r="J103" s="469"/>
      <c r="K103" s="469"/>
      <c r="L103" s="244" t="s">
        <v>53</v>
      </c>
      <c r="M103" s="345">
        <v>0</v>
      </c>
      <c r="N103" s="345">
        <v>0</v>
      </c>
      <c r="O103" s="345">
        <v>0</v>
      </c>
      <c r="P103" s="345">
        <v>0</v>
      </c>
      <c r="Q103" s="345">
        <v>0</v>
      </c>
      <c r="R103" s="345">
        <v>0</v>
      </c>
      <c r="S103" s="345">
        <v>0</v>
      </c>
    </row>
    <row r="104" spans="1:19" s="240" customFormat="1" ht="102" customHeight="1">
      <c r="A104" s="489"/>
      <c r="B104" s="422" t="s">
        <v>1250</v>
      </c>
      <c r="C104" s="422"/>
      <c r="D104" s="425" t="s">
        <v>469</v>
      </c>
      <c r="E104" s="425" t="s">
        <v>489</v>
      </c>
      <c r="F104" s="425" t="s">
        <v>551</v>
      </c>
      <c r="G104" s="425" t="s">
        <v>551</v>
      </c>
      <c r="H104" s="451">
        <v>100</v>
      </c>
      <c r="I104" s="470" t="s">
        <v>1252</v>
      </c>
      <c r="J104" s="469" t="s">
        <v>174</v>
      </c>
      <c r="K104" s="469" t="s">
        <v>174</v>
      </c>
      <c r="L104" s="247" t="s">
        <v>0</v>
      </c>
      <c r="M104" s="334">
        <f>SUM(M105:M106)</f>
        <v>0</v>
      </c>
      <c r="N104" s="334">
        <f t="shared" ref="N104:S104" si="37">SUM(N105:N106)</f>
        <v>0</v>
      </c>
      <c r="O104" s="334">
        <f t="shared" si="37"/>
        <v>0</v>
      </c>
      <c r="P104" s="334">
        <f t="shared" si="37"/>
        <v>0</v>
      </c>
      <c r="Q104" s="334">
        <f t="shared" si="37"/>
        <v>0</v>
      </c>
      <c r="R104" s="334">
        <f t="shared" si="37"/>
        <v>0</v>
      </c>
      <c r="S104" s="334">
        <f t="shared" si="37"/>
        <v>0</v>
      </c>
    </row>
    <row r="105" spans="1:19" s="240" customFormat="1" ht="27.75" customHeight="1">
      <c r="A105" s="489"/>
      <c r="B105" s="422"/>
      <c r="C105" s="422"/>
      <c r="D105" s="425"/>
      <c r="E105" s="425"/>
      <c r="F105" s="425"/>
      <c r="G105" s="425"/>
      <c r="H105" s="451"/>
      <c r="I105" s="471"/>
      <c r="J105" s="469"/>
      <c r="K105" s="469"/>
      <c r="L105" s="241" t="s">
        <v>52</v>
      </c>
      <c r="M105" s="345">
        <v>0</v>
      </c>
      <c r="N105" s="345">
        <v>0</v>
      </c>
      <c r="O105" s="345">
        <v>0</v>
      </c>
      <c r="P105" s="345">
        <v>0</v>
      </c>
      <c r="Q105" s="345">
        <v>0</v>
      </c>
      <c r="R105" s="345">
        <v>0</v>
      </c>
      <c r="S105" s="345">
        <v>0</v>
      </c>
    </row>
    <row r="106" spans="1:19" s="240" customFormat="1" ht="27.75" customHeight="1">
      <c r="A106" s="489"/>
      <c r="B106" s="422"/>
      <c r="C106" s="422"/>
      <c r="D106" s="425"/>
      <c r="E106" s="425"/>
      <c r="F106" s="425"/>
      <c r="G106" s="425"/>
      <c r="H106" s="451"/>
      <c r="I106" s="472"/>
      <c r="J106" s="469"/>
      <c r="K106" s="469"/>
      <c r="L106" s="244" t="s">
        <v>53</v>
      </c>
      <c r="M106" s="345">
        <v>0</v>
      </c>
      <c r="N106" s="345">
        <v>0</v>
      </c>
      <c r="O106" s="345">
        <v>0</v>
      </c>
      <c r="P106" s="345">
        <v>0</v>
      </c>
      <c r="Q106" s="345">
        <v>0</v>
      </c>
      <c r="R106" s="345">
        <v>0</v>
      </c>
      <c r="S106" s="345">
        <v>0</v>
      </c>
    </row>
    <row r="107" spans="1:19" s="240" customFormat="1" ht="34.5" customHeight="1">
      <c r="A107" s="489"/>
      <c r="B107" s="422" t="s">
        <v>490</v>
      </c>
      <c r="C107" s="422"/>
      <c r="D107" s="425" t="s">
        <v>469</v>
      </c>
      <c r="E107" s="330" t="s">
        <v>485</v>
      </c>
      <c r="F107" s="330">
        <v>2</v>
      </c>
      <c r="G107" s="330">
        <v>2</v>
      </c>
      <c r="H107" s="331">
        <f t="shared" ref="H107:H108" si="38">G107/F107*100</f>
        <v>100</v>
      </c>
      <c r="I107" s="448" t="s">
        <v>576</v>
      </c>
      <c r="J107" s="435" t="s">
        <v>174</v>
      </c>
      <c r="K107" s="435" t="s">
        <v>174</v>
      </c>
      <c r="L107" s="247" t="s">
        <v>0</v>
      </c>
      <c r="M107" s="334">
        <f>M108+M109</f>
        <v>1400</v>
      </c>
      <c r="N107" s="334">
        <f t="shared" ref="N107:S107" si="39">N108+N109</f>
        <v>1380</v>
      </c>
      <c r="O107" s="334">
        <f t="shared" si="39"/>
        <v>108.752</v>
      </c>
      <c r="P107" s="334">
        <f t="shared" si="39"/>
        <v>246.60400000000001</v>
      </c>
      <c r="Q107" s="334">
        <f t="shared" si="39"/>
        <v>286.82400000000001</v>
      </c>
      <c r="R107" s="334">
        <f t="shared" si="39"/>
        <v>0</v>
      </c>
      <c r="S107" s="334">
        <f t="shared" si="39"/>
        <v>737.82</v>
      </c>
    </row>
    <row r="108" spans="1:19" s="240" customFormat="1" ht="24" customHeight="1">
      <c r="A108" s="489"/>
      <c r="B108" s="422"/>
      <c r="C108" s="422"/>
      <c r="D108" s="425"/>
      <c r="E108" s="426" t="s">
        <v>486</v>
      </c>
      <c r="F108" s="426">
        <v>1</v>
      </c>
      <c r="G108" s="426">
        <v>2</v>
      </c>
      <c r="H108" s="429">
        <f t="shared" si="38"/>
        <v>200</v>
      </c>
      <c r="I108" s="449"/>
      <c r="J108" s="436"/>
      <c r="K108" s="436"/>
      <c r="L108" s="241" t="s">
        <v>52</v>
      </c>
      <c r="M108" s="336">
        <v>1400</v>
      </c>
      <c r="N108" s="345">
        <v>1380</v>
      </c>
      <c r="O108" s="345">
        <v>108.752</v>
      </c>
      <c r="P108" s="345">
        <v>246.60400000000001</v>
      </c>
      <c r="Q108" s="345">
        <v>286.82400000000001</v>
      </c>
      <c r="R108" s="345">
        <v>0</v>
      </c>
      <c r="S108" s="336">
        <v>737.82</v>
      </c>
    </row>
    <row r="109" spans="1:19" s="240" customFormat="1" ht="21.75" customHeight="1">
      <c r="A109" s="489"/>
      <c r="B109" s="422"/>
      <c r="C109" s="422"/>
      <c r="D109" s="425"/>
      <c r="E109" s="428"/>
      <c r="F109" s="428"/>
      <c r="G109" s="428"/>
      <c r="H109" s="431"/>
      <c r="I109" s="450"/>
      <c r="J109" s="437"/>
      <c r="K109" s="437"/>
      <c r="L109" s="244" t="s">
        <v>53</v>
      </c>
      <c r="M109" s="345">
        <v>0</v>
      </c>
      <c r="N109" s="345">
        <v>0</v>
      </c>
      <c r="O109" s="345">
        <v>0</v>
      </c>
      <c r="P109" s="345">
        <v>0</v>
      </c>
      <c r="Q109" s="345">
        <v>0</v>
      </c>
      <c r="R109" s="345">
        <v>0</v>
      </c>
      <c r="S109" s="345">
        <v>0</v>
      </c>
    </row>
    <row r="110" spans="1:19" s="240" customFormat="1" ht="39" customHeight="1">
      <c r="A110" s="489"/>
      <c r="B110" s="438" t="s">
        <v>1253</v>
      </c>
      <c r="C110" s="439"/>
      <c r="D110" s="425" t="s">
        <v>469</v>
      </c>
      <c r="E110" s="426" t="s">
        <v>491</v>
      </c>
      <c r="F110" s="426">
        <v>2</v>
      </c>
      <c r="G110" s="426">
        <v>2</v>
      </c>
      <c r="H110" s="429">
        <f>G110/F110*100</f>
        <v>100</v>
      </c>
      <c r="I110" s="444" t="s">
        <v>554</v>
      </c>
      <c r="J110" s="435" t="s">
        <v>174</v>
      </c>
      <c r="K110" s="435" t="s">
        <v>174</v>
      </c>
      <c r="L110" s="247" t="s">
        <v>0</v>
      </c>
      <c r="M110" s="334">
        <f>SUM(M111:M112)</f>
        <v>1400</v>
      </c>
      <c r="N110" s="334">
        <f t="shared" ref="N110:S110" si="40">SUM(N111:N112)</f>
        <v>1380</v>
      </c>
      <c r="O110" s="334">
        <f t="shared" si="40"/>
        <v>108.752</v>
      </c>
      <c r="P110" s="334">
        <f t="shared" si="40"/>
        <v>246.60400000000001</v>
      </c>
      <c r="Q110" s="334">
        <f t="shared" si="40"/>
        <v>286.82400000000001</v>
      </c>
      <c r="R110" s="334">
        <f t="shared" si="40"/>
        <v>0</v>
      </c>
      <c r="S110" s="334">
        <f t="shared" si="40"/>
        <v>737.82</v>
      </c>
    </row>
    <row r="111" spans="1:19" s="240" customFormat="1" ht="31.5" customHeight="1">
      <c r="A111" s="489"/>
      <c r="B111" s="440"/>
      <c r="C111" s="441"/>
      <c r="D111" s="425"/>
      <c r="E111" s="427"/>
      <c r="F111" s="427"/>
      <c r="G111" s="427"/>
      <c r="H111" s="430"/>
      <c r="I111" s="444"/>
      <c r="J111" s="436"/>
      <c r="K111" s="436"/>
      <c r="L111" s="241" t="s">
        <v>52</v>
      </c>
      <c r="M111" s="345">
        <v>1400</v>
      </c>
      <c r="N111" s="345">
        <v>1380</v>
      </c>
      <c r="O111" s="345">
        <v>108.752</v>
      </c>
      <c r="P111" s="345">
        <v>246.60400000000001</v>
      </c>
      <c r="Q111" s="345">
        <v>286.82400000000001</v>
      </c>
      <c r="R111" s="345">
        <v>0</v>
      </c>
      <c r="S111" s="345">
        <v>737.82</v>
      </c>
    </row>
    <row r="112" spans="1:19" s="240" customFormat="1" ht="36" customHeight="1">
      <c r="A112" s="489"/>
      <c r="B112" s="442"/>
      <c r="C112" s="443"/>
      <c r="D112" s="425"/>
      <c r="E112" s="428"/>
      <c r="F112" s="428"/>
      <c r="G112" s="428"/>
      <c r="H112" s="431"/>
      <c r="I112" s="444"/>
      <c r="J112" s="437"/>
      <c r="K112" s="437"/>
      <c r="L112" s="244" t="s">
        <v>53</v>
      </c>
      <c r="M112" s="345">
        <v>0</v>
      </c>
      <c r="N112" s="345">
        <v>0</v>
      </c>
      <c r="O112" s="345">
        <v>0</v>
      </c>
      <c r="P112" s="345">
        <v>0</v>
      </c>
      <c r="Q112" s="345">
        <v>0</v>
      </c>
      <c r="R112" s="345">
        <v>0</v>
      </c>
      <c r="S112" s="345">
        <v>0</v>
      </c>
    </row>
    <row r="113" spans="1:19" s="240" customFormat="1" ht="13.5" customHeight="1">
      <c r="A113" s="489"/>
      <c r="B113" s="422" t="s">
        <v>492</v>
      </c>
      <c r="C113" s="422"/>
      <c r="D113" s="425" t="s">
        <v>469</v>
      </c>
      <c r="E113" s="425" t="s">
        <v>1244</v>
      </c>
      <c r="F113" s="425" t="s">
        <v>551</v>
      </c>
      <c r="G113" s="425" t="s">
        <v>396</v>
      </c>
      <c r="H113" s="451">
        <v>0</v>
      </c>
      <c r="I113" s="444" t="s">
        <v>1254</v>
      </c>
      <c r="J113" s="435" t="s">
        <v>174</v>
      </c>
      <c r="K113" s="435" t="s">
        <v>174</v>
      </c>
      <c r="L113" s="247" t="s">
        <v>0</v>
      </c>
      <c r="M113" s="334">
        <f>M114+M115</f>
        <v>4070</v>
      </c>
      <c r="N113" s="334">
        <f t="shared" ref="N113:R113" si="41">N114+N115</f>
        <v>0</v>
      </c>
      <c r="O113" s="334">
        <f t="shared" si="41"/>
        <v>0</v>
      </c>
      <c r="P113" s="334">
        <f t="shared" si="41"/>
        <v>0</v>
      </c>
      <c r="Q113" s="334">
        <f t="shared" si="41"/>
        <v>0</v>
      </c>
      <c r="R113" s="334">
        <f t="shared" si="41"/>
        <v>0</v>
      </c>
      <c r="S113" s="334">
        <f>S114+S115</f>
        <v>0</v>
      </c>
    </row>
    <row r="114" spans="1:19" s="240" customFormat="1" ht="20.25" customHeight="1">
      <c r="A114" s="489"/>
      <c r="B114" s="422"/>
      <c r="C114" s="422"/>
      <c r="D114" s="425"/>
      <c r="E114" s="425"/>
      <c r="F114" s="425"/>
      <c r="G114" s="425"/>
      <c r="H114" s="451"/>
      <c r="I114" s="444"/>
      <c r="J114" s="436"/>
      <c r="K114" s="436"/>
      <c r="L114" s="241" t="s">
        <v>52</v>
      </c>
      <c r="M114" s="345">
        <v>4000</v>
      </c>
      <c r="N114" s="345">
        <v>0</v>
      </c>
      <c r="O114" s="345">
        <v>0</v>
      </c>
      <c r="P114" s="345">
        <v>0</v>
      </c>
      <c r="Q114" s="345">
        <v>0</v>
      </c>
      <c r="R114" s="345">
        <v>0</v>
      </c>
      <c r="S114" s="345">
        <v>0</v>
      </c>
    </row>
    <row r="115" spans="1:19" s="240" customFormat="1" ht="12.75">
      <c r="A115" s="489"/>
      <c r="B115" s="422"/>
      <c r="C115" s="422"/>
      <c r="D115" s="425"/>
      <c r="E115" s="425"/>
      <c r="F115" s="425"/>
      <c r="G115" s="425"/>
      <c r="H115" s="451"/>
      <c r="I115" s="444"/>
      <c r="J115" s="437"/>
      <c r="K115" s="437"/>
      <c r="L115" s="244" t="s">
        <v>53</v>
      </c>
      <c r="M115" s="345">
        <v>70</v>
      </c>
      <c r="N115" s="345">
        <v>0</v>
      </c>
      <c r="O115" s="345">
        <v>0</v>
      </c>
      <c r="P115" s="345">
        <v>0</v>
      </c>
      <c r="Q115" s="345">
        <v>0</v>
      </c>
      <c r="R115" s="345">
        <v>0</v>
      </c>
      <c r="S115" s="345">
        <v>0</v>
      </c>
    </row>
    <row r="116" spans="1:19" s="240" customFormat="1" ht="19.5" customHeight="1">
      <c r="A116" s="489"/>
      <c r="B116" s="438" t="s">
        <v>1255</v>
      </c>
      <c r="C116" s="439"/>
      <c r="D116" s="425" t="s">
        <v>469</v>
      </c>
      <c r="E116" s="426" t="s">
        <v>1245</v>
      </c>
      <c r="F116" s="426">
        <v>0</v>
      </c>
      <c r="G116" s="426">
        <v>0</v>
      </c>
      <c r="H116" s="429" t="s">
        <v>174</v>
      </c>
      <c r="I116" s="426" t="s">
        <v>1239</v>
      </c>
      <c r="J116" s="435" t="s">
        <v>174</v>
      </c>
      <c r="K116" s="435" t="s">
        <v>174</v>
      </c>
      <c r="L116" s="247" t="s">
        <v>0</v>
      </c>
      <c r="M116" s="334">
        <f>SUM(M117:M118)</f>
        <v>0</v>
      </c>
      <c r="N116" s="334">
        <f t="shared" ref="N116:S116" si="42">SUM(N117:N118)</f>
        <v>0</v>
      </c>
      <c r="O116" s="334">
        <f t="shared" si="42"/>
        <v>0</v>
      </c>
      <c r="P116" s="334">
        <f t="shared" si="42"/>
        <v>0</v>
      </c>
      <c r="Q116" s="334">
        <f t="shared" si="42"/>
        <v>0</v>
      </c>
      <c r="R116" s="334">
        <f t="shared" si="42"/>
        <v>0</v>
      </c>
      <c r="S116" s="334">
        <f t="shared" si="42"/>
        <v>0</v>
      </c>
    </row>
    <row r="117" spans="1:19" s="240" customFormat="1" ht="17.25" customHeight="1">
      <c r="A117" s="489"/>
      <c r="B117" s="440"/>
      <c r="C117" s="441"/>
      <c r="D117" s="425"/>
      <c r="E117" s="427"/>
      <c r="F117" s="427"/>
      <c r="G117" s="427"/>
      <c r="H117" s="430"/>
      <c r="I117" s="427"/>
      <c r="J117" s="436"/>
      <c r="K117" s="436"/>
      <c r="L117" s="241" t="s">
        <v>52</v>
      </c>
      <c r="M117" s="345">
        <v>0</v>
      </c>
      <c r="N117" s="345">
        <v>0</v>
      </c>
      <c r="O117" s="345">
        <v>0</v>
      </c>
      <c r="P117" s="345">
        <v>0</v>
      </c>
      <c r="Q117" s="345">
        <v>0</v>
      </c>
      <c r="R117" s="345">
        <v>0</v>
      </c>
      <c r="S117" s="345">
        <v>0</v>
      </c>
    </row>
    <row r="118" spans="1:19" s="240" customFormat="1" ht="18" customHeight="1">
      <c r="A118" s="489"/>
      <c r="B118" s="442"/>
      <c r="C118" s="443"/>
      <c r="D118" s="425"/>
      <c r="E118" s="428"/>
      <c r="F118" s="428"/>
      <c r="G118" s="428"/>
      <c r="H118" s="431"/>
      <c r="I118" s="428"/>
      <c r="J118" s="437"/>
      <c r="K118" s="437"/>
      <c r="L118" s="244" t="s">
        <v>53</v>
      </c>
      <c r="M118" s="345">
        <v>0</v>
      </c>
      <c r="N118" s="345">
        <v>0</v>
      </c>
      <c r="O118" s="345">
        <v>0</v>
      </c>
      <c r="P118" s="345">
        <v>0</v>
      </c>
      <c r="Q118" s="345">
        <v>0</v>
      </c>
      <c r="R118" s="345">
        <v>0</v>
      </c>
      <c r="S118" s="345">
        <v>0</v>
      </c>
    </row>
    <row r="119" spans="1:19" s="240" customFormat="1" ht="23.25" customHeight="1">
      <c r="A119" s="489"/>
      <c r="B119" s="438" t="s">
        <v>1256</v>
      </c>
      <c r="C119" s="439"/>
      <c r="D119" s="425" t="s">
        <v>469</v>
      </c>
      <c r="E119" s="426" t="s">
        <v>1246</v>
      </c>
      <c r="F119" s="426">
        <v>0</v>
      </c>
      <c r="G119" s="426">
        <v>0</v>
      </c>
      <c r="H119" s="429" t="s">
        <v>174</v>
      </c>
      <c r="I119" s="426" t="s">
        <v>1239</v>
      </c>
      <c r="J119" s="435" t="s">
        <v>174</v>
      </c>
      <c r="K119" s="435" t="s">
        <v>174</v>
      </c>
      <c r="L119" s="247" t="s">
        <v>0</v>
      </c>
      <c r="M119" s="334">
        <f>SUM(M120:M121)</f>
        <v>0</v>
      </c>
      <c r="N119" s="334">
        <f t="shared" ref="N119" si="43">SUM(N120:N121)</f>
        <v>0</v>
      </c>
      <c r="O119" s="334">
        <f t="shared" ref="O119" si="44">SUM(O120:O121)</f>
        <v>0</v>
      </c>
      <c r="P119" s="334">
        <f t="shared" ref="P119" si="45">SUM(P120:P121)</f>
        <v>0</v>
      </c>
      <c r="Q119" s="334">
        <f t="shared" ref="Q119" si="46">SUM(Q120:Q121)</f>
        <v>0</v>
      </c>
      <c r="R119" s="334">
        <f t="shared" ref="R119" si="47">SUM(R120:R121)</f>
        <v>0</v>
      </c>
      <c r="S119" s="334">
        <f t="shared" ref="S119" si="48">SUM(S120:S121)</f>
        <v>0</v>
      </c>
    </row>
    <row r="120" spans="1:19" s="240" customFormat="1" ht="22.5" customHeight="1">
      <c r="A120" s="489"/>
      <c r="B120" s="440"/>
      <c r="C120" s="441"/>
      <c r="D120" s="425"/>
      <c r="E120" s="427"/>
      <c r="F120" s="427"/>
      <c r="G120" s="427"/>
      <c r="H120" s="430"/>
      <c r="I120" s="427"/>
      <c r="J120" s="436"/>
      <c r="K120" s="436"/>
      <c r="L120" s="241" t="s">
        <v>52</v>
      </c>
      <c r="M120" s="345">
        <v>0</v>
      </c>
      <c r="N120" s="345">
        <v>0</v>
      </c>
      <c r="O120" s="345">
        <v>0</v>
      </c>
      <c r="P120" s="345">
        <v>0</v>
      </c>
      <c r="Q120" s="345">
        <v>0</v>
      </c>
      <c r="R120" s="345">
        <v>0</v>
      </c>
      <c r="S120" s="345">
        <v>0</v>
      </c>
    </row>
    <row r="121" spans="1:19" s="240" customFormat="1" ht="22.5" customHeight="1">
      <c r="A121" s="489"/>
      <c r="B121" s="442"/>
      <c r="C121" s="443"/>
      <c r="D121" s="425"/>
      <c r="E121" s="428"/>
      <c r="F121" s="428"/>
      <c r="G121" s="428"/>
      <c r="H121" s="431"/>
      <c r="I121" s="428"/>
      <c r="J121" s="437"/>
      <c r="K121" s="437"/>
      <c r="L121" s="244" t="s">
        <v>53</v>
      </c>
      <c r="M121" s="345">
        <v>0</v>
      </c>
      <c r="N121" s="345">
        <v>0</v>
      </c>
      <c r="O121" s="345">
        <v>0</v>
      </c>
      <c r="P121" s="345">
        <v>0</v>
      </c>
      <c r="Q121" s="345">
        <v>0</v>
      </c>
      <c r="R121" s="345">
        <v>0</v>
      </c>
      <c r="S121" s="345">
        <v>0</v>
      </c>
    </row>
    <row r="122" spans="1:19" s="240" customFormat="1" ht="22.5" customHeight="1">
      <c r="A122" s="489"/>
      <c r="B122" s="438" t="s">
        <v>1257</v>
      </c>
      <c r="C122" s="439"/>
      <c r="D122" s="425" t="s">
        <v>469</v>
      </c>
      <c r="E122" s="426" t="s">
        <v>1247</v>
      </c>
      <c r="F122" s="426">
        <v>1</v>
      </c>
      <c r="G122" s="426">
        <v>0</v>
      </c>
      <c r="H122" s="429">
        <v>0</v>
      </c>
      <c r="I122" s="426" t="s">
        <v>1259</v>
      </c>
      <c r="J122" s="432" t="s">
        <v>174</v>
      </c>
      <c r="K122" s="432" t="s">
        <v>174</v>
      </c>
      <c r="L122" s="247" t="s">
        <v>0</v>
      </c>
      <c r="M122" s="334">
        <f>SUM(M123:M124)</f>
        <v>4000</v>
      </c>
      <c r="N122" s="334">
        <f t="shared" ref="N122:S122" si="49">SUM(N123:N124)</f>
        <v>0</v>
      </c>
      <c r="O122" s="334">
        <f t="shared" si="49"/>
        <v>0</v>
      </c>
      <c r="P122" s="334">
        <f t="shared" si="49"/>
        <v>0</v>
      </c>
      <c r="Q122" s="334">
        <f t="shared" si="49"/>
        <v>0</v>
      </c>
      <c r="R122" s="334">
        <f t="shared" si="49"/>
        <v>0</v>
      </c>
      <c r="S122" s="334">
        <f t="shared" si="49"/>
        <v>0</v>
      </c>
    </row>
    <row r="123" spans="1:19" s="240" customFormat="1" ht="24" customHeight="1">
      <c r="A123" s="489"/>
      <c r="B123" s="440"/>
      <c r="C123" s="441"/>
      <c r="D123" s="425"/>
      <c r="E123" s="427"/>
      <c r="F123" s="427"/>
      <c r="G123" s="427"/>
      <c r="H123" s="430"/>
      <c r="I123" s="427"/>
      <c r="J123" s="433"/>
      <c r="K123" s="433"/>
      <c r="L123" s="241" t="s">
        <v>52</v>
      </c>
      <c r="M123" s="345">
        <v>4000</v>
      </c>
      <c r="N123" s="345">
        <v>0</v>
      </c>
      <c r="O123" s="345">
        <v>0</v>
      </c>
      <c r="P123" s="345">
        <v>0</v>
      </c>
      <c r="Q123" s="345">
        <v>0</v>
      </c>
      <c r="R123" s="345">
        <v>0</v>
      </c>
      <c r="S123" s="345">
        <v>0</v>
      </c>
    </row>
    <row r="124" spans="1:19" s="240" customFormat="1" ht="21" customHeight="1">
      <c r="A124" s="489"/>
      <c r="B124" s="442"/>
      <c r="C124" s="443"/>
      <c r="D124" s="425"/>
      <c r="E124" s="428"/>
      <c r="F124" s="428"/>
      <c r="G124" s="428"/>
      <c r="H124" s="431"/>
      <c r="I124" s="428"/>
      <c r="J124" s="434"/>
      <c r="K124" s="434"/>
      <c r="L124" s="244" t="s">
        <v>53</v>
      </c>
      <c r="M124" s="345">
        <v>0</v>
      </c>
      <c r="N124" s="345">
        <v>0</v>
      </c>
      <c r="O124" s="345">
        <v>0</v>
      </c>
      <c r="P124" s="345">
        <v>0</v>
      </c>
      <c r="Q124" s="345">
        <v>0</v>
      </c>
      <c r="R124" s="345">
        <v>0</v>
      </c>
      <c r="S124" s="345">
        <v>0</v>
      </c>
    </row>
    <row r="125" spans="1:19" s="240" customFormat="1" ht="16.5" customHeight="1">
      <c r="A125" s="489"/>
      <c r="B125" s="438" t="s">
        <v>1258</v>
      </c>
      <c r="C125" s="439"/>
      <c r="D125" s="425" t="s">
        <v>469</v>
      </c>
      <c r="E125" s="426" t="s">
        <v>1248</v>
      </c>
      <c r="F125" s="426">
        <v>1</v>
      </c>
      <c r="G125" s="426">
        <v>0</v>
      </c>
      <c r="H125" s="429">
        <v>0</v>
      </c>
      <c r="I125" s="426" t="s">
        <v>1259</v>
      </c>
      <c r="J125" s="432" t="s">
        <v>174</v>
      </c>
      <c r="K125" s="432" t="s">
        <v>174</v>
      </c>
      <c r="L125" s="247" t="s">
        <v>0</v>
      </c>
      <c r="M125" s="334">
        <f>SUM(M126:M127)</f>
        <v>70</v>
      </c>
      <c r="N125" s="334">
        <f t="shared" ref="N125:S125" si="50">SUM(N126:N127)</f>
        <v>0</v>
      </c>
      <c r="O125" s="334">
        <f t="shared" si="50"/>
        <v>0</v>
      </c>
      <c r="P125" s="334">
        <f t="shared" si="50"/>
        <v>0</v>
      </c>
      <c r="Q125" s="334">
        <f t="shared" si="50"/>
        <v>0</v>
      </c>
      <c r="R125" s="334">
        <f t="shared" si="50"/>
        <v>0</v>
      </c>
      <c r="S125" s="334">
        <f t="shared" si="50"/>
        <v>0</v>
      </c>
    </row>
    <row r="126" spans="1:19" s="240" customFormat="1" ht="18" customHeight="1">
      <c r="A126" s="489"/>
      <c r="B126" s="440"/>
      <c r="C126" s="441"/>
      <c r="D126" s="425"/>
      <c r="E126" s="427"/>
      <c r="F126" s="427"/>
      <c r="G126" s="427"/>
      <c r="H126" s="430"/>
      <c r="I126" s="427"/>
      <c r="J126" s="433"/>
      <c r="K126" s="433"/>
      <c r="L126" s="241" t="s">
        <v>52</v>
      </c>
      <c r="M126" s="345">
        <v>0</v>
      </c>
      <c r="N126" s="345">
        <v>0</v>
      </c>
      <c r="O126" s="345">
        <v>0</v>
      </c>
      <c r="P126" s="345">
        <v>0</v>
      </c>
      <c r="Q126" s="345">
        <v>0</v>
      </c>
      <c r="R126" s="345">
        <v>0</v>
      </c>
      <c r="S126" s="345">
        <v>0</v>
      </c>
    </row>
    <row r="127" spans="1:19" s="240" customFormat="1" ht="20.25" customHeight="1">
      <c r="A127" s="489"/>
      <c r="B127" s="442"/>
      <c r="C127" s="443"/>
      <c r="D127" s="425"/>
      <c r="E127" s="428"/>
      <c r="F127" s="428"/>
      <c r="G127" s="428"/>
      <c r="H127" s="431"/>
      <c r="I127" s="428"/>
      <c r="J127" s="434"/>
      <c r="K127" s="434"/>
      <c r="L127" s="244" t="s">
        <v>53</v>
      </c>
      <c r="M127" s="345">
        <v>70</v>
      </c>
      <c r="N127" s="345">
        <v>0</v>
      </c>
      <c r="O127" s="345">
        <v>0</v>
      </c>
      <c r="P127" s="345">
        <v>0</v>
      </c>
      <c r="Q127" s="345">
        <v>0</v>
      </c>
      <c r="R127" s="345">
        <v>0</v>
      </c>
      <c r="S127" s="345">
        <v>0</v>
      </c>
    </row>
    <row r="128" spans="1:19" s="14" customFormat="1" ht="51">
      <c r="A128" s="489"/>
      <c r="B128" s="454" t="s">
        <v>72</v>
      </c>
      <c r="C128" s="455"/>
      <c r="D128" s="460" t="s">
        <v>64</v>
      </c>
      <c r="E128" s="314" t="s">
        <v>73</v>
      </c>
      <c r="F128" s="314">
        <v>1.5</v>
      </c>
      <c r="G128" s="196">
        <v>4.5999999999999996</v>
      </c>
      <c r="H128" s="197">
        <f>G128/F128*100</f>
        <v>306.66666666666663</v>
      </c>
      <c r="I128" s="346" t="s">
        <v>969</v>
      </c>
      <c r="J128" s="463" t="s">
        <v>193</v>
      </c>
      <c r="K128" s="463" t="s">
        <v>396</v>
      </c>
      <c r="L128" s="18" t="s">
        <v>0</v>
      </c>
      <c r="M128" s="348">
        <f>M130+M129</f>
        <v>829</v>
      </c>
      <c r="N128" s="348">
        <f t="shared" ref="N128:S128" si="51">N130+N129</f>
        <v>713.10299999999995</v>
      </c>
      <c r="O128" s="348">
        <f t="shared" si="51"/>
        <v>713.10299999999995</v>
      </c>
      <c r="P128" s="348">
        <f t="shared" si="51"/>
        <v>0</v>
      </c>
      <c r="Q128" s="348">
        <f t="shared" si="51"/>
        <v>0</v>
      </c>
      <c r="R128" s="348">
        <f t="shared" si="51"/>
        <v>0</v>
      </c>
      <c r="S128" s="348">
        <f t="shared" si="51"/>
        <v>0</v>
      </c>
    </row>
    <row r="129" spans="1:19" s="14" customFormat="1" ht="33" customHeight="1">
      <c r="A129" s="489"/>
      <c r="B129" s="456"/>
      <c r="C129" s="457"/>
      <c r="D129" s="461"/>
      <c r="E129" s="460" t="s">
        <v>74</v>
      </c>
      <c r="F129" s="402">
        <v>1.5</v>
      </c>
      <c r="G129" s="466">
        <v>4.8</v>
      </c>
      <c r="H129" s="467">
        <f t="shared" ref="H129" si="52">G129/F129*100</f>
        <v>320</v>
      </c>
      <c r="I129" s="452" t="s">
        <v>970</v>
      </c>
      <c r="J129" s="464"/>
      <c r="K129" s="464"/>
      <c r="L129" s="76" t="s">
        <v>52</v>
      </c>
      <c r="M129" s="349">
        <v>0</v>
      </c>
      <c r="N129" s="349">
        <v>0</v>
      </c>
      <c r="O129" s="349">
        <v>0</v>
      </c>
      <c r="P129" s="349">
        <v>0</v>
      </c>
      <c r="Q129" s="349">
        <v>0</v>
      </c>
      <c r="R129" s="349">
        <v>0</v>
      </c>
      <c r="S129" s="349">
        <v>0</v>
      </c>
    </row>
    <row r="130" spans="1:19" s="14" customFormat="1" ht="33.75" customHeight="1">
      <c r="A130" s="489"/>
      <c r="B130" s="458"/>
      <c r="C130" s="459"/>
      <c r="D130" s="462"/>
      <c r="E130" s="462"/>
      <c r="F130" s="402"/>
      <c r="G130" s="466"/>
      <c r="H130" s="468"/>
      <c r="I130" s="453"/>
      <c r="J130" s="465"/>
      <c r="K130" s="465"/>
      <c r="L130" s="13" t="s">
        <v>53</v>
      </c>
      <c r="M130" s="349">
        <v>829</v>
      </c>
      <c r="N130" s="349">
        <v>713.10299999999995</v>
      </c>
      <c r="O130" s="349">
        <v>713.10299999999995</v>
      </c>
      <c r="P130" s="349">
        <v>0</v>
      </c>
      <c r="Q130" s="349">
        <v>0</v>
      </c>
      <c r="R130" s="349">
        <v>0</v>
      </c>
      <c r="S130" s="349">
        <v>0</v>
      </c>
    </row>
    <row r="131" spans="1:19" s="240" customFormat="1" ht="57" customHeight="1">
      <c r="A131" s="489"/>
      <c r="B131" s="438" t="s">
        <v>493</v>
      </c>
      <c r="C131" s="439"/>
      <c r="D131" s="426" t="s">
        <v>469</v>
      </c>
      <c r="E131" s="343" t="s">
        <v>971</v>
      </c>
      <c r="F131" s="343">
        <v>22</v>
      </c>
      <c r="G131" s="343">
        <v>12</v>
      </c>
      <c r="H131" s="347">
        <f t="shared" ref="H131:H135" si="53">G131/F131*100</f>
        <v>54.54545454545454</v>
      </c>
      <c r="I131" s="529" t="s">
        <v>1369</v>
      </c>
      <c r="J131" s="432" t="s">
        <v>174</v>
      </c>
      <c r="K131" s="432" t="s">
        <v>174</v>
      </c>
      <c r="L131" s="247" t="s">
        <v>0</v>
      </c>
      <c r="M131" s="334">
        <f>M132+M133</f>
        <v>829</v>
      </c>
      <c r="N131" s="334">
        <f t="shared" ref="N131:S131" si="54">N132+N133</f>
        <v>713.10299999999995</v>
      </c>
      <c r="O131" s="334">
        <f>O132+O133</f>
        <v>713.10299999999995</v>
      </c>
      <c r="P131" s="334">
        <f t="shared" si="54"/>
        <v>0</v>
      </c>
      <c r="Q131" s="334">
        <f t="shared" si="54"/>
        <v>0</v>
      </c>
      <c r="R131" s="334">
        <f t="shared" si="54"/>
        <v>0</v>
      </c>
      <c r="S131" s="334">
        <f t="shared" si="54"/>
        <v>0</v>
      </c>
    </row>
    <row r="132" spans="1:19" s="240" customFormat="1" ht="38.25">
      <c r="A132" s="489"/>
      <c r="B132" s="440"/>
      <c r="C132" s="441"/>
      <c r="D132" s="427"/>
      <c r="E132" s="343" t="s">
        <v>972</v>
      </c>
      <c r="F132" s="343">
        <v>15</v>
      </c>
      <c r="G132" s="343">
        <v>17</v>
      </c>
      <c r="H132" s="347">
        <f t="shared" si="53"/>
        <v>113.33333333333333</v>
      </c>
      <c r="I132" s="530"/>
      <c r="J132" s="433"/>
      <c r="K132" s="433"/>
      <c r="L132" s="241" t="s">
        <v>52</v>
      </c>
      <c r="M132" s="336">
        <v>0</v>
      </c>
      <c r="N132" s="336">
        <v>0</v>
      </c>
      <c r="O132" s="336">
        <v>0</v>
      </c>
      <c r="P132" s="336">
        <v>0</v>
      </c>
      <c r="Q132" s="336">
        <v>0</v>
      </c>
      <c r="R132" s="336">
        <v>0</v>
      </c>
      <c r="S132" s="336">
        <v>0</v>
      </c>
    </row>
    <row r="133" spans="1:19" s="240" customFormat="1" ht="38.25" customHeight="1">
      <c r="A133" s="489"/>
      <c r="B133" s="440"/>
      <c r="C133" s="441"/>
      <c r="D133" s="427"/>
      <c r="E133" s="343" t="s">
        <v>973</v>
      </c>
      <c r="F133" s="343">
        <v>40</v>
      </c>
      <c r="G133" s="343">
        <v>54</v>
      </c>
      <c r="H133" s="347">
        <f t="shared" si="53"/>
        <v>135</v>
      </c>
      <c r="I133" s="530"/>
      <c r="J133" s="433"/>
      <c r="K133" s="433"/>
      <c r="L133" s="432" t="s">
        <v>53</v>
      </c>
      <c r="M133" s="523">
        <v>829</v>
      </c>
      <c r="N133" s="523">
        <v>713.10299999999995</v>
      </c>
      <c r="O133" s="523">
        <v>713.10299999999995</v>
      </c>
      <c r="P133" s="523">
        <v>0</v>
      </c>
      <c r="Q133" s="523">
        <v>0</v>
      </c>
      <c r="R133" s="523">
        <v>0</v>
      </c>
      <c r="S133" s="523">
        <v>0</v>
      </c>
    </row>
    <row r="134" spans="1:19" s="240" customFormat="1" ht="54.75" customHeight="1">
      <c r="A134" s="489"/>
      <c r="B134" s="440"/>
      <c r="C134" s="441"/>
      <c r="D134" s="427"/>
      <c r="E134" s="343" t="s">
        <v>974</v>
      </c>
      <c r="F134" s="343">
        <v>3</v>
      </c>
      <c r="G134" s="343">
        <v>3</v>
      </c>
      <c r="H134" s="347">
        <f t="shared" si="53"/>
        <v>100</v>
      </c>
      <c r="I134" s="530"/>
      <c r="J134" s="433"/>
      <c r="K134" s="433"/>
      <c r="L134" s="433"/>
      <c r="M134" s="524"/>
      <c r="N134" s="524"/>
      <c r="O134" s="524"/>
      <c r="P134" s="524"/>
      <c r="Q134" s="524"/>
      <c r="R134" s="524"/>
      <c r="S134" s="524"/>
    </row>
    <row r="135" spans="1:19" s="240" customFormat="1" ht="79.5" customHeight="1">
      <c r="A135" s="489"/>
      <c r="B135" s="442"/>
      <c r="C135" s="443"/>
      <c r="D135" s="428"/>
      <c r="E135" s="343" t="s">
        <v>975</v>
      </c>
      <c r="F135" s="343">
        <v>1</v>
      </c>
      <c r="G135" s="343">
        <v>1</v>
      </c>
      <c r="H135" s="347">
        <f t="shared" si="53"/>
        <v>100</v>
      </c>
      <c r="I135" s="531"/>
      <c r="J135" s="434"/>
      <c r="K135" s="434"/>
      <c r="L135" s="434"/>
      <c r="M135" s="525"/>
      <c r="N135" s="525"/>
      <c r="O135" s="525"/>
      <c r="P135" s="525"/>
      <c r="Q135" s="525"/>
      <c r="R135" s="525"/>
      <c r="S135" s="525"/>
    </row>
    <row r="136" spans="1:19" s="14" customFormat="1" ht="15.95" customHeight="1">
      <c r="A136" s="489"/>
      <c r="B136" s="477" t="s">
        <v>387</v>
      </c>
      <c r="C136" s="477"/>
      <c r="D136" s="477"/>
      <c r="E136" s="477"/>
      <c r="F136" s="477"/>
      <c r="G136" s="477"/>
      <c r="H136" s="477"/>
      <c r="I136" s="477"/>
      <c r="J136" s="477"/>
      <c r="K136" s="477"/>
      <c r="L136" s="18" t="s">
        <v>0</v>
      </c>
      <c r="M136" s="350">
        <f>M90+M128</f>
        <v>6299</v>
      </c>
      <c r="N136" s="350">
        <f t="shared" ref="N136:S136" si="55">N90+N128</f>
        <v>2093.1030000000001</v>
      </c>
      <c r="O136" s="350">
        <f t="shared" si="55"/>
        <v>821.8549999999999</v>
      </c>
      <c r="P136" s="350">
        <f t="shared" si="55"/>
        <v>246.60400000000001</v>
      </c>
      <c r="Q136" s="350">
        <f t="shared" si="55"/>
        <v>286.82400000000001</v>
      </c>
      <c r="R136" s="350">
        <f t="shared" si="55"/>
        <v>0</v>
      </c>
      <c r="S136" s="350">
        <f t="shared" si="55"/>
        <v>737.82</v>
      </c>
    </row>
    <row r="137" spans="1:19" s="14" customFormat="1" ht="15.95" customHeight="1">
      <c r="A137" s="489"/>
      <c r="B137" s="477"/>
      <c r="C137" s="477"/>
      <c r="D137" s="477"/>
      <c r="E137" s="477"/>
      <c r="F137" s="477"/>
      <c r="G137" s="477"/>
      <c r="H137" s="477"/>
      <c r="I137" s="477"/>
      <c r="J137" s="477"/>
      <c r="K137" s="477"/>
      <c r="L137" s="76" t="s">
        <v>52</v>
      </c>
      <c r="M137" s="349">
        <f>M91+M129</f>
        <v>5400</v>
      </c>
      <c r="N137" s="349">
        <f t="shared" ref="N137:S138" si="56">N91+N129</f>
        <v>1380</v>
      </c>
      <c r="O137" s="349">
        <f t="shared" si="56"/>
        <v>108.752</v>
      </c>
      <c r="P137" s="349">
        <f t="shared" si="56"/>
        <v>246.60400000000001</v>
      </c>
      <c r="Q137" s="349">
        <f t="shared" si="56"/>
        <v>286.82400000000001</v>
      </c>
      <c r="R137" s="349">
        <f t="shared" si="56"/>
        <v>0</v>
      </c>
      <c r="S137" s="349">
        <f t="shared" si="56"/>
        <v>737.82</v>
      </c>
    </row>
    <row r="138" spans="1:19" s="14" customFormat="1" ht="15.95" customHeight="1">
      <c r="A138" s="489"/>
      <c r="B138" s="477"/>
      <c r="C138" s="477"/>
      <c r="D138" s="477"/>
      <c r="E138" s="477"/>
      <c r="F138" s="477"/>
      <c r="G138" s="477"/>
      <c r="H138" s="477"/>
      <c r="I138" s="477"/>
      <c r="J138" s="477"/>
      <c r="K138" s="477"/>
      <c r="L138" s="13" t="s">
        <v>53</v>
      </c>
      <c r="M138" s="349">
        <f>M92+M130</f>
        <v>899</v>
      </c>
      <c r="N138" s="349">
        <f t="shared" si="56"/>
        <v>713.10299999999995</v>
      </c>
      <c r="O138" s="349">
        <f t="shared" si="56"/>
        <v>713.10299999999995</v>
      </c>
      <c r="P138" s="349">
        <f t="shared" si="56"/>
        <v>0</v>
      </c>
      <c r="Q138" s="349">
        <f t="shared" si="56"/>
        <v>0</v>
      </c>
      <c r="R138" s="349">
        <f t="shared" si="56"/>
        <v>0</v>
      </c>
      <c r="S138" s="349">
        <f t="shared" si="56"/>
        <v>0</v>
      </c>
    </row>
    <row r="139" spans="1:19" s="14" customFormat="1" ht="3.75" customHeight="1">
      <c r="A139" s="16"/>
      <c r="B139" s="526"/>
      <c r="C139" s="527"/>
      <c r="D139" s="527"/>
      <c r="E139" s="527"/>
      <c r="F139" s="527"/>
      <c r="G139" s="527"/>
      <c r="H139" s="527"/>
      <c r="I139" s="527"/>
      <c r="J139" s="527"/>
      <c r="K139" s="527"/>
      <c r="L139" s="527"/>
      <c r="M139" s="527"/>
      <c r="N139" s="527"/>
      <c r="O139" s="527"/>
      <c r="P139" s="527"/>
      <c r="Q139" s="527"/>
      <c r="R139" s="527"/>
      <c r="S139" s="528"/>
    </row>
  </sheetData>
  <mergeCells count="379">
    <mergeCell ref="O133:O135"/>
    <mergeCell ref="P133:P135"/>
    <mergeCell ref="Q133:Q135"/>
    <mergeCell ref="R133:R135"/>
    <mergeCell ref="S133:S135"/>
    <mergeCell ref="B136:K138"/>
    <mergeCell ref="B139:S139"/>
    <mergeCell ref="A89:A138"/>
    <mergeCell ref="B131:C135"/>
    <mergeCell ref="D131:D135"/>
    <mergeCell ref="I131:I135"/>
    <mergeCell ref="J131:J135"/>
    <mergeCell ref="K131:K135"/>
    <mergeCell ref="L133:L135"/>
    <mergeCell ref="M133:M135"/>
    <mergeCell ref="N133:N135"/>
    <mergeCell ref="B89:S89"/>
    <mergeCell ref="B90:C92"/>
    <mergeCell ref="D90:D92"/>
    <mergeCell ref="B93:C97"/>
    <mergeCell ref="D93:D97"/>
    <mergeCell ref="J98:J100"/>
    <mergeCell ref="K98:K100"/>
    <mergeCell ref="J101:J103"/>
    <mergeCell ref="N3:S3"/>
    <mergeCell ref="B5:C5"/>
    <mergeCell ref="H3:H4"/>
    <mergeCell ref="I3:I4"/>
    <mergeCell ref="J3:J4"/>
    <mergeCell ref="K3:K4"/>
    <mergeCell ref="L3:L4"/>
    <mergeCell ref="M3:M4"/>
    <mergeCell ref="A2:A4"/>
    <mergeCell ref="B2:C4"/>
    <mergeCell ref="D2:D4"/>
    <mergeCell ref="E2:K2"/>
    <mergeCell ref="L2:S2"/>
    <mergeCell ref="E3:E4"/>
    <mergeCell ref="F3:G3"/>
    <mergeCell ref="K6:K7"/>
    <mergeCell ref="A9:A15"/>
    <mergeCell ref="B9:S9"/>
    <mergeCell ref="B10:C12"/>
    <mergeCell ref="D10:D12"/>
    <mergeCell ref="E10:E12"/>
    <mergeCell ref="F10:F12"/>
    <mergeCell ref="G10:G12"/>
    <mergeCell ref="H10:H12"/>
    <mergeCell ref="I10:I12"/>
    <mergeCell ref="A6:A8"/>
    <mergeCell ref="B6:C8"/>
    <mergeCell ref="D6:D8"/>
    <mergeCell ref="E6:E7"/>
    <mergeCell ref="F6:F7"/>
    <mergeCell ref="G6:G7"/>
    <mergeCell ref="H6:H7"/>
    <mergeCell ref="I6:I7"/>
    <mergeCell ref="J6:J7"/>
    <mergeCell ref="J17:J19"/>
    <mergeCell ref="K17:K19"/>
    <mergeCell ref="J10:J12"/>
    <mergeCell ref="K10:K12"/>
    <mergeCell ref="B13:K15"/>
    <mergeCell ref="B16:S16"/>
    <mergeCell ref="B17:C19"/>
    <mergeCell ref="D17:D19"/>
    <mergeCell ref="E17:E19"/>
    <mergeCell ref="F17:F19"/>
    <mergeCell ref="G17:G19"/>
    <mergeCell ref="H17:H19"/>
    <mergeCell ref="I17:I19"/>
    <mergeCell ref="I23:I25"/>
    <mergeCell ref="J23:J25"/>
    <mergeCell ref="K23:K25"/>
    <mergeCell ref="B41:C43"/>
    <mergeCell ref="D41:D43"/>
    <mergeCell ref="E41:E43"/>
    <mergeCell ref="F41:F43"/>
    <mergeCell ref="G41:G43"/>
    <mergeCell ref="H41:H43"/>
    <mergeCell ref="I41:I43"/>
    <mergeCell ref="B23:C25"/>
    <mergeCell ref="D23:D25"/>
    <mergeCell ref="E23:E25"/>
    <mergeCell ref="F23:F25"/>
    <mergeCell ref="G23:G25"/>
    <mergeCell ref="H23:H25"/>
    <mergeCell ref="J41:J43"/>
    <mergeCell ref="K41:K43"/>
    <mergeCell ref="I26:I28"/>
    <mergeCell ref="J26:J28"/>
    <mergeCell ref="K26:K28"/>
    <mergeCell ref="B32:C34"/>
    <mergeCell ref="B35:C37"/>
    <mergeCell ref="B38:C40"/>
    <mergeCell ref="K71:K73"/>
    <mergeCell ref="B56:C58"/>
    <mergeCell ref="D56:D58"/>
    <mergeCell ref="E56:E58"/>
    <mergeCell ref="F56:F58"/>
    <mergeCell ref="G56:G58"/>
    <mergeCell ref="H56:H58"/>
    <mergeCell ref="I56:I58"/>
    <mergeCell ref="J56:J58"/>
    <mergeCell ref="K56:K58"/>
    <mergeCell ref="D59:D61"/>
    <mergeCell ref="E59:E61"/>
    <mergeCell ref="F59:F61"/>
    <mergeCell ref="G59:G61"/>
    <mergeCell ref="H59:H61"/>
    <mergeCell ref="I59:I61"/>
    <mergeCell ref="D62:D64"/>
    <mergeCell ref="E62:E64"/>
    <mergeCell ref="F62:F64"/>
    <mergeCell ref="G62:G64"/>
    <mergeCell ref="H62:H64"/>
    <mergeCell ref="I62:I64"/>
    <mergeCell ref="F83:F85"/>
    <mergeCell ref="G83:G85"/>
    <mergeCell ref="H83:H85"/>
    <mergeCell ref="A16:A88"/>
    <mergeCell ref="B71:C73"/>
    <mergeCell ref="D71:D73"/>
    <mergeCell ref="E71:E73"/>
    <mergeCell ref="F71:F73"/>
    <mergeCell ref="G71:G73"/>
    <mergeCell ref="H71:H73"/>
    <mergeCell ref="B26:C28"/>
    <mergeCell ref="D26:D28"/>
    <mergeCell ref="E26:E28"/>
    <mergeCell ref="F26:F28"/>
    <mergeCell ref="G26:G28"/>
    <mergeCell ref="H26:H28"/>
    <mergeCell ref="B29:C31"/>
    <mergeCell ref="B44:C46"/>
    <mergeCell ref="B47:C49"/>
    <mergeCell ref="B50:C52"/>
    <mergeCell ref="B53:C55"/>
    <mergeCell ref="B59:C61"/>
    <mergeCell ref="B62:C64"/>
    <mergeCell ref="B65:C67"/>
    <mergeCell ref="I83:I85"/>
    <mergeCell ref="J83:J85"/>
    <mergeCell ref="K83:K85"/>
    <mergeCell ref="B86:K88"/>
    <mergeCell ref="R93:R94"/>
    <mergeCell ref="S93:S94"/>
    <mergeCell ref="I96:I97"/>
    <mergeCell ref="L96:L97"/>
    <mergeCell ref="M96:M97"/>
    <mergeCell ref="N96:N97"/>
    <mergeCell ref="O96:O97"/>
    <mergeCell ref="P96:P97"/>
    <mergeCell ref="Q96:Q97"/>
    <mergeCell ref="R96:R97"/>
    <mergeCell ref="L93:L94"/>
    <mergeCell ref="M93:M94"/>
    <mergeCell ref="N93:N94"/>
    <mergeCell ref="O93:O94"/>
    <mergeCell ref="P93:P94"/>
    <mergeCell ref="Q93:Q94"/>
    <mergeCell ref="S96:S97"/>
    <mergeCell ref="B83:C85"/>
    <mergeCell ref="D83:D85"/>
    <mergeCell ref="E83:E85"/>
    <mergeCell ref="K101:K103"/>
    <mergeCell ref="J104:J106"/>
    <mergeCell ref="K104:K106"/>
    <mergeCell ref="F104:F106"/>
    <mergeCell ref="G104:G106"/>
    <mergeCell ref="H104:H106"/>
    <mergeCell ref="I101:I103"/>
    <mergeCell ref="I104:I106"/>
    <mergeCell ref="O1:S1"/>
    <mergeCell ref="K74:K76"/>
    <mergeCell ref="K77:K79"/>
    <mergeCell ref="K80:K82"/>
    <mergeCell ref="K59:K61"/>
    <mergeCell ref="K62:K64"/>
    <mergeCell ref="K65:K67"/>
    <mergeCell ref="K68:K70"/>
    <mergeCell ref="K44:K46"/>
    <mergeCell ref="K47:K49"/>
    <mergeCell ref="K50:K52"/>
    <mergeCell ref="K53:K55"/>
    <mergeCell ref="K29:K31"/>
    <mergeCell ref="K32:K34"/>
    <mergeCell ref="K35:K37"/>
    <mergeCell ref="K38:K40"/>
    <mergeCell ref="I129:I130"/>
    <mergeCell ref="J113:J115"/>
    <mergeCell ref="K113:K115"/>
    <mergeCell ref="B128:C130"/>
    <mergeCell ref="D128:D130"/>
    <mergeCell ref="J128:J130"/>
    <mergeCell ref="K128:K130"/>
    <mergeCell ref="E129:E130"/>
    <mergeCell ref="F129:F130"/>
    <mergeCell ref="G129:G130"/>
    <mergeCell ref="H129:H130"/>
    <mergeCell ref="B116:C118"/>
    <mergeCell ref="B119:C121"/>
    <mergeCell ref="B122:C124"/>
    <mergeCell ref="B125:C127"/>
    <mergeCell ref="D116:D118"/>
    <mergeCell ref="D119:D121"/>
    <mergeCell ref="D122:D124"/>
    <mergeCell ref="D125:D127"/>
    <mergeCell ref="E116:E118"/>
    <mergeCell ref="E119:E121"/>
    <mergeCell ref="E122:E124"/>
    <mergeCell ref="E125:E127"/>
    <mergeCell ref="F116:F118"/>
    <mergeCell ref="I107:I109"/>
    <mergeCell ref="J107:J109"/>
    <mergeCell ref="K107:K109"/>
    <mergeCell ref="B113:C115"/>
    <mergeCell ref="D113:D115"/>
    <mergeCell ref="E113:E115"/>
    <mergeCell ref="F113:F115"/>
    <mergeCell ref="G113:G115"/>
    <mergeCell ref="H113:H115"/>
    <mergeCell ref="I113:I115"/>
    <mergeCell ref="B107:C109"/>
    <mergeCell ref="D107:D109"/>
    <mergeCell ref="F108:F109"/>
    <mergeCell ref="G108:G109"/>
    <mergeCell ref="H108:H109"/>
    <mergeCell ref="D110:D112"/>
    <mergeCell ref="E110:E112"/>
    <mergeCell ref="F110:F112"/>
    <mergeCell ref="G110:G112"/>
    <mergeCell ref="H110:H112"/>
    <mergeCell ref="J110:J112"/>
    <mergeCell ref="E108:E109"/>
    <mergeCell ref="K110:K112"/>
    <mergeCell ref="J44:J46"/>
    <mergeCell ref="J47:J49"/>
    <mergeCell ref="J50:J52"/>
    <mergeCell ref="J53:J55"/>
    <mergeCell ref="J29:J31"/>
    <mergeCell ref="J32:J34"/>
    <mergeCell ref="J35:J37"/>
    <mergeCell ref="J38:J40"/>
    <mergeCell ref="E29:E31"/>
    <mergeCell ref="F29:F31"/>
    <mergeCell ref="B68:C70"/>
    <mergeCell ref="B74:C76"/>
    <mergeCell ref="B77:C79"/>
    <mergeCell ref="B80:C82"/>
    <mergeCell ref="J74:J76"/>
    <mergeCell ref="J77:J79"/>
    <mergeCell ref="J80:J82"/>
    <mergeCell ref="J59:J61"/>
    <mergeCell ref="J62:J64"/>
    <mergeCell ref="J65:J67"/>
    <mergeCell ref="J68:J70"/>
    <mergeCell ref="I71:I73"/>
    <mergeCell ref="J71:J73"/>
    <mergeCell ref="G29:G31"/>
    <mergeCell ref="H29:H31"/>
    <mergeCell ref="I29:I31"/>
    <mergeCell ref="D32:D34"/>
    <mergeCell ref="D35:D37"/>
    <mergeCell ref="D38:D40"/>
    <mergeCell ref="E32:E34"/>
    <mergeCell ref="F32:F34"/>
    <mergeCell ref="G32:G34"/>
    <mergeCell ref="H32:H34"/>
    <mergeCell ref="I32:I34"/>
    <mergeCell ref="E35:E37"/>
    <mergeCell ref="F35:F37"/>
    <mergeCell ref="G35:G37"/>
    <mergeCell ref="H35:H37"/>
    <mergeCell ref="I35:I37"/>
    <mergeCell ref="E38:E40"/>
    <mergeCell ref="F38:F40"/>
    <mergeCell ref="G38:G40"/>
    <mergeCell ref="H38:H40"/>
    <mergeCell ref="I38:I40"/>
    <mergeCell ref="D29:D31"/>
    <mergeCell ref="D44:D46"/>
    <mergeCell ref="E44:E46"/>
    <mergeCell ref="F44:F46"/>
    <mergeCell ref="G44:G46"/>
    <mergeCell ref="H44:H46"/>
    <mergeCell ref="I44:I46"/>
    <mergeCell ref="D47:D49"/>
    <mergeCell ref="E47:E49"/>
    <mergeCell ref="F47:F49"/>
    <mergeCell ref="G47:G49"/>
    <mergeCell ref="H47:H49"/>
    <mergeCell ref="I47:I49"/>
    <mergeCell ref="D50:D52"/>
    <mergeCell ref="E50:E52"/>
    <mergeCell ref="F50:F52"/>
    <mergeCell ref="G50:G52"/>
    <mergeCell ref="H50:H52"/>
    <mergeCell ref="I50:I52"/>
    <mergeCell ref="D53:D55"/>
    <mergeCell ref="E53:E55"/>
    <mergeCell ref="F53:F55"/>
    <mergeCell ref="G53:G55"/>
    <mergeCell ref="H53:H55"/>
    <mergeCell ref="I53:I55"/>
    <mergeCell ref="D65:D67"/>
    <mergeCell ref="E65:E67"/>
    <mergeCell ref="F65:F67"/>
    <mergeCell ref="G65:G67"/>
    <mergeCell ref="H65:H67"/>
    <mergeCell ref="I65:I67"/>
    <mergeCell ref="D68:D70"/>
    <mergeCell ref="E68:E70"/>
    <mergeCell ref="F68:F70"/>
    <mergeCell ref="G68:G70"/>
    <mergeCell ref="H68:H70"/>
    <mergeCell ref="I68:I70"/>
    <mergeCell ref="D74:D76"/>
    <mergeCell ref="E74:E76"/>
    <mergeCell ref="F74:F76"/>
    <mergeCell ref="G74:G76"/>
    <mergeCell ref="H74:H76"/>
    <mergeCell ref="I74:I76"/>
    <mergeCell ref="D77:D79"/>
    <mergeCell ref="E77:E79"/>
    <mergeCell ref="F77:F79"/>
    <mergeCell ref="G77:G79"/>
    <mergeCell ref="H77:H79"/>
    <mergeCell ref="I77:I79"/>
    <mergeCell ref="D104:D106"/>
    <mergeCell ref="E101:E103"/>
    <mergeCell ref="E104:E106"/>
    <mergeCell ref="F101:F103"/>
    <mergeCell ref="G101:G103"/>
    <mergeCell ref="H101:H103"/>
    <mergeCell ref="B98:C100"/>
    <mergeCell ref="D98:D100"/>
    <mergeCell ref="I98:I100"/>
    <mergeCell ref="F125:F127"/>
    <mergeCell ref="G125:G127"/>
    <mergeCell ref="H125:H127"/>
    <mergeCell ref="I125:I127"/>
    <mergeCell ref="J125:J127"/>
    <mergeCell ref="K125:K127"/>
    <mergeCell ref="G116:G118"/>
    <mergeCell ref="H116:H118"/>
    <mergeCell ref="I116:I118"/>
    <mergeCell ref="J116:J118"/>
    <mergeCell ref="K116:K118"/>
    <mergeCell ref="F119:F121"/>
    <mergeCell ref="G119:G121"/>
    <mergeCell ref="H119:H121"/>
    <mergeCell ref="I119:I121"/>
    <mergeCell ref="J119:J121"/>
    <mergeCell ref="K119:K121"/>
    <mergeCell ref="B20:C21"/>
    <mergeCell ref="B22:C22"/>
    <mergeCell ref="D20:D21"/>
    <mergeCell ref="F122:F124"/>
    <mergeCell ref="G122:G124"/>
    <mergeCell ref="H122:H124"/>
    <mergeCell ref="I122:I124"/>
    <mergeCell ref="J122:J124"/>
    <mergeCell ref="K122:K124"/>
    <mergeCell ref="D80:D82"/>
    <mergeCell ref="E80:E82"/>
    <mergeCell ref="F80:F82"/>
    <mergeCell ref="G80:G82"/>
    <mergeCell ref="H80:H82"/>
    <mergeCell ref="I80:I82"/>
    <mergeCell ref="B101:C103"/>
    <mergeCell ref="B104:C106"/>
    <mergeCell ref="B110:C112"/>
    <mergeCell ref="I110:I112"/>
    <mergeCell ref="D101:D103"/>
    <mergeCell ref="E98:E100"/>
    <mergeCell ref="F98:F100"/>
    <mergeCell ref="G98:G100"/>
    <mergeCell ref="H98:H100"/>
  </mergeCells>
  <printOptions horizontalCentered="1"/>
  <pageMargins left="0.17" right="0.23" top="0.28000000000000003" bottom="0.39" header="0.23" footer="0.31496062992125984"/>
  <pageSetup paperSize="9" scale="60" firstPageNumber="2" orientation="landscape" useFirstPageNumber="1" r:id="rId1"/>
  <headerFooter>
    <oddFooter>&amp;C&amp;P</oddFooter>
  </headerFooter>
  <rowBreaks count="5" manualBreakCount="5">
    <brk id="21" min="1" max="18" man="1"/>
    <brk id="43" min="1" max="18" man="1"/>
    <brk id="61" min="1" max="18" man="1"/>
    <brk id="88" min="1" max="18" man="1"/>
    <brk id="115" min="1" max="18" man="1"/>
  </rowBreaks>
</worksheet>
</file>

<file path=xl/worksheets/sheet3.xml><?xml version="1.0" encoding="utf-8"?>
<worksheet xmlns="http://schemas.openxmlformats.org/spreadsheetml/2006/main" xmlns:r="http://schemas.openxmlformats.org/officeDocument/2006/relationships">
  <dimension ref="A1:S82"/>
  <sheetViews>
    <sheetView view="pageBreakPreview" zoomScaleSheetLayoutView="100" workbookViewId="0">
      <selection activeCell="E73" sqref="E73"/>
    </sheetView>
  </sheetViews>
  <sheetFormatPr defaultRowHeight="15.75"/>
  <cols>
    <col min="1" max="1" width="4.5703125" style="15" customWidth="1"/>
    <col min="2" max="2" width="9.85546875" style="43" customWidth="1"/>
    <col min="3" max="3" width="16.5703125" style="43" customWidth="1"/>
    <col min="4" max="4" width="17.28515625" style="43" customWidth="1"/>
    <col min="5" max="5" width="39.5703125" style="43" customWidth="1"/>
    <col min="6" max="6" width="7" style="44" customWidth="1"/>
    <col min="7" max="7" width="7.85546875" style="43" customWidth="1"/>
    <col min="8" max="8" width="5.85546875" style="43" customWidth="1"/>
    <col min="9" max="9" width="39.28515625" style="43" customWidth="1"/>
    <col min="10" max="10" width="6" style="45" customWidth="1"/>
    <col min="11" max="11" width="4.7109375" style="45" customWidth="1"/>
    <col min="12" max="12" width="9.7109375" style="43" customWidth="1"/>
    <col min="13" max="13" width="10.28515625" style="46" customWidth="1"/>
    <col min="14" max="14" width="11.42578125" style="46" customWidth="1"/>
    <col min="15" max="15" width="11.5703125" style="46" customWidth="1"/>
    <col min="16" max="16" width="8.28515625" style="46" customWidth="1"/>
    <col min="17" max="17" width="9.85546875" style="46" customWidth="1"/>
    <col min="18" max="18" width="5.28515625" style="46" customWidth="1"/>
    <col min="19" max="19" width="8.28515625" style="46" customWidth="1"/>
    <col min="20" max="16384" width="9.140625" style="7"/>
  </cols>
  <sheetData>
    <row r="1" spans="1:19" s="14" customFormat="1" ht="13.5">
      <c r="A1" s="400"/>
      <c r="B1" s="402" t="s">
        <v>21</v>
      </c>
      <c r="C1" s="402"/>
      <c r="D1" s="404" t="s">
        <v>23</v>
      </c>
      <c r="E1" s="406" t="s">
        <v>24</v>
      </c>
      <c r="F1" s="406"/>
      <c r="G1" s="406"/>
      <c r="H1" s="406"/>
      <c r="I1" s="406"/>
      <c r="J1" s="406"/>
      <c r="K1" s="406"/>
      <c r="L1" s="406" t="s">
        <v>851</v>
      </c>
      <c r="M1" s="406"/>
      <c r="N1" s="406"/>
      <c r="O1" s="406"/>
      <c r="P1" s="406"/>
      <c r="Q1" s="406"/>
      <c r="R1" s="406"/>
      <c r="S1" s="406"/>
    </row>
    <row r="2" spans="1:19" s="14" customFormat="1" ht="39" customHeight="1">
      <c r="A2" s="400"/>
      <c r="B2" s="402"/>
      <c r="C2" s="402"/>
      <c r="D2" s="404"/>
      <c r="E2" s="402" t="s">
        <v>17</v>
      </c>
      <c r="F2" s="402" t="s">
        <v>848</v>
      </c>
      <c r="G2" s="402"/>
      <c r="H2" s="404" t="s">
        <v>14</v>
      </c>
      <c r="I2" s="402" t="s">
        <v>34</v>
      </c>
      <c r="J2" s="404" t="s">
        <v>22</v>
      </c>
      <c r="K2" s="522" t="s">
        <v>35</v>
      </c>
      <c r="L2" s="541" t="s">
        <v>9</v>
      </c>
      <c r="M2" s="407" t="s">
        <v>36</v>
      </c>
      <c r="N2" s="409" t="s">
        <v>10</v>
      </c>
      <c r="O2" s="409"/>
      <c r="P2" s="409"/>
      <c r="Q2" s="409"/>
      <c r="R2" s="409"/>
      <c r="S2" s="409"/>
    </row>
    <row r="3" spans="1:19" s="14" customFormat="1" ht="42.75" customHeight="1">
      <c r="A3" s="400"/>
      <c r="B3" s="402"/>
      <c r="C3" s="402"/>
      <c r="D3" s="404"/>
      <c r="E3" s="402"/>
      <c r="F3" s="84" t="s">
        <v>19</v>
      </c>
      <c r="G3" s="84" t="s">
        <v>20</v>
      </c>
      <c r="H3" s="404"/>
      <c r="I3" s="402"/>
      <c r="J3" s="404"/>
      <c r="K3" s="522"/>
      <c r="L3" s="541"/>
      <c r="M3" s="408"/>
      <c r="N3" s="12" t="s">
        <v>0</v>
      </c>
      <c r="O3" s="12" t="s">
        <v>3</v>
      </c>
      <c r="P3" s="12" t="s">
        <v>1</v>
      </c>
      <c r="Q3" s="12" t="s">
        <v>32</v>
      </c>
      <c r="R3" s="12" t="s">
        <v>4</v>
      </c>
      <c r="S3" s="12" t="s">
        <v>33</v>
      </c>
    </row>
    <row r="4" spans="1:19" s="17" customFormat="1">
      <c r="A4" s="16"/>
      <c r="B4" s="410">
        <v>1</v>
      </c>
      <c r="C4" s="410"/>
      <c r="D4" s="86">
        <v>2</v>
      </c>
      <c r="E4" s="86">
        <v>3</v>
      </c>
      <c r="F4" s="86">
        <v>4</v>
      </c>
      <c r="G4" s="86">
        <v>5</v>
      </c>
      <c r="H4" s="86">
        <v>6</v>
      </c>
      <c r="I4" s="86">
        <v>7</v>
      </c>
      <c r="J4" s="86">
        <v>8</v>
      </c>
      <c r="K4" s="86">
        <v>9</v>
      </c>
      <c r="L4" s="86">
        <v>10</v>
      </c>
      <c r="M4" s="86">
        <v>11</v>
      </c>
      <c r="N4" s="86">
        <v>12</v>
      </c>
      <c r="O4" s="86">
        <v>13</v>
      </c>
      <c r="P4" s="86">
        <v>14</v>
      </c>
      <c r="Q4" s="86">
        <v>15</v>
      </c>
      <c r="R4" s="86">
        <v>16</v>
      </c>
      <c r="S4" s="86">
        <v>17</v>
      </c>
    </row>
    <row r="5" spans="1:19" s="19" customFormat="1" ht="51">
      <c r="A5" s="547" t="s">
        <v>404</v>
      </c>
      <c r="B5" s="572" t="s">
        <v>75</v>
      </c>
      <c r="C5" s="572"/>
      <c r="D5" s="402" t="s">
        <v>76</v>
      </c>
      <c r="E5" s="129" t="s">
        <v>77</v>
      </c>
      <c r="F5" s="219">
        <v>297.10000000000002</v>
      </c>
      <c r="G5" s="234">
        <v>297.10000000000002</v>
      </c>
      <c r="H5" s="221">
        <v>100</v>
      </c>
      <c r="I5" s="129" t="s">
        <v>555</v>
      </c>
      <c r="J5" s="220" t="s">
        <v>547</v>
      </c>
      <c r="K5" s="248" t="s">
        <v>396</v>
      </c>
      <c r="L5" s="18" t="s">
        <v>0</v>
      </c>
      <c r="M5" s="348">
        <f t="shared" ref="M5:S7" si="0">M48+M64+M80</f>
        <v>62809.982999999993</v>
      </c>
      <c r="N5" s="348">
        <f t="shared" si="0"/>
        <v>192857.383</v>
      </c>
      <c r="O5" s="348">
        <f t="shared" si="0"/>
        <v>143361.08300000001</v>
      </c>
      <c r="P5" s="348">
        <f t="shared" si="0"/>
        <v>0</v>
      </c>
      <c r="Q5" s="348">
        <f t="shared" si="0"/>
        <v>49026.3</v>
      </c>
      <c r="R5" s="348">
        <f t="shared" si="0"/>
        <v>0</v>
      </c>
      <c r="S5" s="348">
        <f t="shared" si="0"/>
        <v>470</v>
      </c>
    </row>
    <row r="6" spans="1:19" s="19" customFormat="1" ht="38.25" customHeight="1">
      <c r="A6" s="547"/>
      <c r="B6" s="572"/>
      <c r="C6" s="572"/>
      <c r="D6" s="402"/>
      <c r="E6" s="474" t="s">
        <v>78</v>
      </c>
      <c r="F6" s="402">
        <v>5.46</v>
      </c>
      <c r="G6" s="402">
        <v>5.41</v>
      </c>
      <c r="H6" s="519">
        <f>G6/F6*100</f>
        <v>99.08424908424908</v>
      </c>
      <c r="I6" s="474" t="s">
        <v>556</v>
      </c>
      <c r="J6" s="404" t="s">
        <v>395</v>
      </c>
      <c r="K6" s="571" t="s">
        <v>551</v>
      </c>
      <c r="L6" s="13" t="s">
        <v>52</v>
      </c>
      <c r="M6" s="351">
        <f t="shared" si="0"/>
        <v>38310.1</v>
      </c>
      <c r="N6" s="351">
        <f t="shared" si="0"/>
        <v>116550.7</v>
      </c>
      <c r="O6" s="351">
        <f t="shared" si="0"/>
        <v>67524.399999999994</v>
      </c>
      <c r="P6" s="351">
        <f t="shared" si="0"/>
        <v>0</v>
      </c>
      <c r="Q6" s="351">
        <f t="shared" si="0"/>
        <v>49026.3</v>
      </c>
      <c r="R6" s="351">
        <f t="shared" si="0"/>
        <v>0</v>
      </c>
      <c r="S6" s="351">
        <f t="shared" si="0"/>
        <v>0</v>
      </c>
    </row>
    <row r="7" spans="1:19" s="19" customFormat="1" ht="41.25" customHeight="1">
      <c r="A7" s="547"/>
      <c r="B7" s="572"/>
      <c r="C7" s="572"/>
      <c r="D7" s="402"/>
      <c r="E7" s="476"/>
      <c r="F7" s="402"/>
      <c r="G7" s="402"/>
      <c r="H7" s="519"/>
      <c r="I7" s="476"/>
      <c r="J7" s="404"/>
      <c r="K7" s="571"/>
      <c r="L7" s="13" t="s">
        <v>53</v>
      </c>
      <c r="M7" s="351">
        <f t="shared" si="0"/>
        <v>24499.883000000002</v>
      </c>
      <c r="N7" s="351">
        <f t="shared" si="0"/>
        <v>76306.683000000005</v>
      </c>
      <c r="O7" s="351">
        <f t="shared" si="0"/>
        <v>75836.683000000005</v>
      </c>
      <c r="P7" s="351">
        <f t="shared" si="0"/>
        <v>0</v>
      </c>
      <c r="Q7" s="351">
        <f t="shared" si="0"/>
        <v>0</v>
      </c>
      <c r="R7" s="351">
        <f t="shared" si="0"/>
        <v>0</v>
      </c>
      <c r="S7" s="351">
        <f t="shared" si="0"/>
        <v>470</v>
      </c>
    </row>
    <row r="8" spans="1:19" s="19" customFormat="1">
      <c r="A8" s="547" t="s">
        <v>204</v>
      </c>
      <c r="B8" s="548" t="s">
        <v>79</v>
      </c>
      <c r="C8" s="549"/>
      <c r="D8" s="549"/>
      <c r="E8" s="549"/>
      <c r="F8" s="549"/>
      <c r="G8" s="549"/>
      <c r="H8" s="549"/>
      <c r="I8" s="549"/>
      <c r="J8" s="549"/>
      <c r="K8" s="549"/>
      <c r="L8" s="549"/>
      <c r="M8" s="549"/>
      <c r="N8" s="549"/>
      <c r="O8" s="549"/>
      <c r="P8" s="549"/>
      <c r="Q8" s="549"/>
      <c r="R8" s="549"/>
      <c r="S8" s="550"/>
    </row>
    <row r="9" spans="1:19" s="14" customFormat="1" ht="121.5" customHeight="1">
      <c r="A9" s="547"/>
      <c r="B9" s="454" t="s">
        <v>552</v>
      </c>
      <c r="C9" s="455"/>
      <c r="D9" s="314" t="s">
        <v>80</v>
      </c>
      <c r="E9" s="129" t="s">
        <v>553</v>
      </c>
      <c r="F9" s="314">
        <v>15.59</v>
      </c>
      <c r="G9" s="129">
        <v>15.59</v>
      </c>
      <c r="H9" s="234">
        <f>G9/F9*100</f>
        <v>100</v>
      </c>
      <c r="I9" s="129" t="s">
        <v>857</v>
      </c>
      <c r="J9" s="120" t="s">
        <v>395</v>
      </c>
      <c r="K9" s="250" t="s">
        <v>396</v>
      </c>
      <c r="L9" s="18" t="s">
        <v>0</v>
      </c>
      <c r="M9" s="348">
        <f t="shared" ref="M9:S11" si="1">M12+M24</f>
        <v>29070.6</v>
      </c>
      <c r="N9" s="348">
        <f t="shared" si="1"/>
        <v>86121.3</v>
      </c>
      <c r="O9" s="348">
        <f t="shared" si="1"/>
        <v>41961</v>
      </c>
      <c r="P9" s="348">
        <f t="shared" si="1"/>
        <v>0</v>
      </c>
      <c r="Q9" s="348">
        <f t="shared" si="1"/>
        <v>44160.3</v>
      </c>
      <c r="R9" s="348">
        <f t="shared" si="1"/>
        <v>0</v>
      </c>
      <c r="S9" s="348">
        <f t="shared" si="1"/>
        <v>0</v>
      </c>
    </row>
    <row r="10" spans="1:19" s="14" customFormat="1" ht="39.75" customHeight="1">
      <c r="A10" s="547"/>
      <c r="B10" s="456"/>
      <c r="C10" s="457"/>
      <c r="D10" s="461" t="s">
        <v>81</v>
      </c>
      <c r="E10" s="474" t="s">
        <v>82</v>
      </c>
      <c r="F10" s="461">
        <v>5.46</v>
      </c>
      <c r="G10" s="461">
        <v>5.41</v>
      </c>
      <c r="H10" s="487">
        <f>G10/F10*100</f>
        <v>99.08424908424908</v>
      </c>
      <c r="I10" s="474" t="s">
        <v>548</v>
      </c>
      <c r="J10" s="464" t="s">
        <v>543</v>
      </c>
      <c r="K10" s="573" t="s">
        <v>396</v>
      </c>
      <c r="L10" s="13" t="s">
        <v>52</v>
      </c>
      <c r="M10" s="349">
        <f t="shared" si="1"/>
        <v>12900</v>
      </c>
      <c r="N10" s="349">
        <f t="shared" si="1"/>
        <v>69950.7</v>
      </c>
      <c r="O10" s="349">
        <f>O13+O25</f>
        <v>25790.400000000001</v>
      </c>
      <c r="P10" s="349">
        <f t="shared" si="1"/>
        <v>0</v>
      </c>
      <c r="Q10" s="349">
        <f t="shared" si="1"/>
        <v>44160.3</v>
      </c>
      <c r="R10" s="349">
        <f t="shared" si="1"/>
        <v>0</v>
      </c>
      <c r="S10" s="349">
        <f t="shared" si="1"/>
        <v>0</v>
      </c>
    </row>
    <row r="11" spans="1:19" s="14" customFormat="1" ht="41.25" customHeight="1">
      <c r="A11" s="547"/>
      <c r="B11" s="458"/>
      <c r="C11" s="459"/>
      <c r="D11" s="462"/>
      <c r="E11" s="476"/>
      <c r="F11" s="462"/>
      <c r="G11" s="462"/>
      <c r="H11" s="488"/>
      <c r="I11" s="476"/>
      <c r="J11" s="465"/>
      <c r="K11" s="574"/>
      <c r="L11" s="13" t="s">
        <v>53</v>
      </c>
      <c r="M11" s="349">
        <f t="shared" si="1"/>
        <v>16170.6</v>
      </c>
      <c r="N11" s="349">
        <f t="shared" si="1"/>
        <v>16170.6</v>
      </c>
      <c r="O11" s="349">
        <f t="shared" si="1"/>
        <v>16170.6</v>
      </c>
      <c r="P11" s="349">
        <f t="shared" si="1"/>
        <v>0</v>
      </c>
      <c r="Q11" s="349">
        <f t="shared" si="1"/>
        <v>0</v>
      </c>
      <c r="R11" s="349">
        <f t="shared" si="1"/>
        <v>0</v>
      </c>
      <c r="S11" s="349">
        <f t="shared" si="1"/>
        <v>0</v>
      </c>
    </row>
    <row r="12" spans="1:19" s="240" customFormat="1" ht="48" customHeight="1">
      <c r="A12" s="547"/>
      <c r="B12" s="422" t="s">
        <v>1263</v>
      </c>
      <c r="C12" s="422"/>
      <c r="D12" s="425" t="s">
        <v>494</v>
      </c>
      <c r="E12" s="444" t="s">
        <v>495</v>
      </c>
      <c r="F12" s="425">
        <v>6</v>
      </c>
      <c r="G12" s="566">
        <v>6</v>
      </c>
      <c r="H12" s="567">
        <f>G12/F12*100</f>
        <v>100</v>
      </c>
      <c r="I12" s="444" t="s">
        <v>858</v>
      </c>
      <c r="J12" s="432" t="s">
        <v>174</v>
      </c>
      <c r="K12" s="432" t="s">
        <v>174</v>
      </c>
      <c r="L12" s="243" t="s">
        <v>0</v>
      </c>
      <c r="M12" s="334">
        <f>SUM(M13:M14)</f>
        <v>12900</v>
      </c>
      <c r="N12" s="334">
        <f t="shared" ref="N12:S12" si="2">SUM(N13:N14)</f>
        <v>69950.7</v>
      </c>
      <c r="O12" s="334">
        <f t="shared" si="2"/>
        <v>25790.400000000001</v>
      </c>
      <c r="P12" s="334">
        <f t="shared" si="2"/>
        <v>0</v>
      </c>
      <c r="Q12" s="334">
        <f t="shared" si="2"/>
        <v>44160.3</v>
      </c>
      <c r="R12" s="334">
        <f t="shared" si="2"/>
        <v>0</v>
      </c>
      <c r="S12" s="334">
        <f t="shared" si="2"/>
        <v>0</v>
      </c>
    </row>
    <row r="13" spans="1:19" s="240" customFormat="1" ht="39" customHeight="1">
      <c r="A13" s="547"/>
      <c r="B13" s="422"/>
      <c r="C13" s="422"/>
      <c r="D13" s="425"/>
      <c r="E13" s="444"/>
      <c r="F13" s="425"/>
      <c r="G13" s="566"/>
      <c r="H13" s="567"/>
      <c r="I13" s="444"/>
      <c r="J13" s="433"/>
      <c r="K13" s="433"/>
      <c r="L13" s="244" t="s">
        <v>52</v>
      </c>
      <c r="M13" s="345">
        <f>M16</f>
        <v>12900</v>
      </c>
      <c r="N13" s="345">
        <f t="shared" ref="N13:S13" si="3">N16</f>
        <v>69950.7</v>
      </c>
      <c r="O13" s="345">
        <f t="shared" si="3"/>
        <v>25790.400000000001</v>
      </c>
      <c r="P13" s="345">
        <f t="shared" si="3"/>
        <v>0</v>
      </c>
      <c r="Q13" s="345">
        <f t="shared" si="3"/>
        <v>44160.3</v>
      </c>
      <c r="R13" s="345">
        <f t="shared" si="3"/>
        <v>0</v>
      </c>
      <c r="S13" s="345">
        <f t="shared" si="3"/>
        <v>0</v>
      </c>
    </row>
    <row r="14" spans="1:19" s="240" customFormat="1" ht="31.5" customHeight="1">
      <c r="A14" s="547"/>
      <c r="B14" s="422"/>
      <c r="C14" s="422"/>
      <c r="D14" s="425"/>
      <c r="E14" s="444"/>
      <c r="F14" s="425"/>
      <c r="G14" s="566"/>
      <c r="H14" s="567"/>
      <c r="I14" s="444"/>
      <c r="J14" s="434"/>
      <c r="K14" s="434"/>
      <c r="L14" s="244" t="s">
        <v>53</v>
      </c>
      <c r="M14" s="345">
        <f>M17</f>
        <v>0</v>
      </c>
      <c r="N14" s="345">
        <f t="shared" ref="N14:S14" si="4">N17</f>
        <v>0</v>
      </c>
      <c r="O14" s="345">
        <f t="shared" si="4"/>
        <v>0</v>
      </c>
      <c r="P14" s="345">
        <f t="shared" si="4"/>
        <v>0</v>
      </c>
      <c r="Q14" s="345">
        <f t="shared" si="4"/>
        <v>0</v>
      </c>
      <c r="R14" s="345">
        <f t="shared" si="4"/>
        <v>0</v>
      </c>
      <c r="S14" s="345">
        <f t="shared" si="4"/>
        <v>0</v>
      </c>
    </row>
    <row r="15" spans="1:19" s="240" customFormat="1" ht="20.25" customHeight="1">
      <c r="A15" s="547"/>
      <c r="B15" s="422" t="s">
        <v>496</v>
      </c>
      <c r="C15" s="422"/>
      <c r="D15" s="425" t="s">
        <v>494</v>
      </c>
      <c r="E15" s="444" t="s">
        <v>682</v>
      </c>
      <c r="F15" s="569">
        <v>4</v>
      </c>
      <c r="G15" s="570">
        <v>4</v>
      </c>
      <c r="H15" s="567">
        <f>G15/F15*100</f>
        <v>100</v>
      </c>
      <c r="I15" s="444" t="s">
        <v>859</v>
      </c>
      <c r="J15" s="432" t="s">
        <v>174</v>
      </c>
      <c r="K15" s="432" t="s">
        <v>174</v>
      </c>
      <c r="L15" s="243" t="s">
        <v>0</v>
      </c>
      <c r="M15" s="334">
        <f>SUM(M16:M17)</f>
        <v>12900</v>
      </c>
      <c r="N15" s="334">
        <f t="shared" ref="N15:Q15" si="5">SUM(N16:N17)</f>
        <v>69950.7</v>
      </c>
      <c r="O15" s="334">
        <f t="shared" si="5"/>
        <v>25790.400000000001</v>
      </c>
      <c r="P15" s="334">
        <f>SUM(P16:P17)</f>
        <v>0</v>
      </c>
      <c r="Q15" s="334">
        <f t="shared" si="5"/>
        <v>44160.3</v>
      </c>
      <c r="R15" s="334">
        <f>SUM(R16:R17)</f>
        <v>0</v>
      </c>
      <c r="S15" s="334">
        <f>SUM(S16:S17)</f>
        <v>0</v>
      </c>
    </row>
    <row r="16" spans="1:19" s="240" customFormat="1" ht="20.25" customHeight="1">
      <c r="A16" s="547"/>
      <c r="B16" s="422"/>
      <c r="C16" s="422"/>
      <c r="D16" s="425"/>
      <c r="E16" s="444"/>
      <c r="F16" s="569"/>
      <c r="G16" s="570"/>
      <c r="H16" s="567"/>
      <c r="I16" s="444"/>
      <c r="J16" s="433"/>
      <c r="K16" s="433"/>
      <c r="L16" s="244" t="s">
        <v>52</v>
      </c>
      <c r="M16" s="345">
        <v>12900</v>
      </c>
      <c r="N16" s="345">
        <v>69950.7</v>
      </c>
      <c r="O16" s="345">
        <v>25790.400000000001</v>
      </c>
      <c r="P16" s="345">
        <v>0</v>
      </c>
      <c r="Q16" s="345">
        <v>44160.3</v>
      </c>
      <c r="R16" s="345">
        <v>0</v>
      </c>
      <c r="S16" s="345">
        <v>0</v>
      </c>
    </row>
    <row r="17" spans="1:19" s="240" customFormat="1" ht="15" customHeight="1">
      <c r="A17" s="547"/>
      <c r="B17" s="422"/>
      <c r="C17" s="422"/>
      <c r="D17" s="425"/>
      <c r="E17" s="444"/>
      <c r="F17" s="569"/>
      <c r="G17" s="570"/>
      <c r="H17" s="567"/>
      <c r="I17" s="444"/>
      <c r="J17" s="434"/>
      <c r="K17" s="434"/>
      <c r="L17" s="244" t="s">
        <v>53</v>
      </c>
      <c r="M17" s="345">
        <v>0</v>
      </c>
      <c r="N17" s="345">
        <v>0</v>
      </c>
      <c r="O17" s="345">
        <v>0</v>
      </c>
      <c r="P17" s="345">
        <v>0</v>
      </c>
      <c r="Q17" s="345">
        <v>0</v>
      </c>
      <c r="R17" s="345">
        <v>0</v>
      </c>
      <c r="S17" s="345">
        <v>0</v>
      </c>
    </row>
    <row r="18" spans="1:19" s="240" customFormat="1" ht="110.25" customHeight="1">
      <c r="A18" s="547"/>
      <c r="B18" s="438" t="s">
        <v>1265</v>
      </c>
      <c r="C18" s="439"/>
      <c r="D18" s="425" t="s">
        <v>494</v>
      </c>
      <c r="E18" s="426" t="s">
        <v>1260</v>
      </c>
      <c r="F18" s="532">
        <v>2</v>
      </c>
      <c r="G18" s="535">
        <v>2</v>
      </c>
      <c r="H18" s="538">
        <v>100</v>
      </c>
      <c r="I18" s="448" t="s">
        <v>1319</v>
      </c>
      <c r="J18" s="432" t="s">
        <v>174</v>
      </c>
      <c r="K18" s="432" t="s">
        <v>174</v>
      </c>
      <c r="L18" s="243" t="s">
        <v>0</v>
      </c>
      <c r="M18" s="334">
        <f>SUM(M19:M20)</f>
        <v>12900</v>
      </c>
      <c r="N18" s="334">
        <f t="shared" ref="N18:S18" si="6">SUM(N19:N20)</f>
        <v>69950.7</v>
      </c>
      <c r="O18" s="334">
        <f t="shared" si="6"/>
        <v>25790.400000000001</v>
      </c>
      <c r="P18" s="334">
        <f t="shared" si="6"/>
        <v>0</v>
      </c>
      <c r="Q18" s="334">
        <f t="shared" si="6"/>
        <v>44160.3</v>
      </c>
      <c r="R18" s="334">
        <f t="shared" si="6"/>
        <v>0</v>
      </c>
      <c r="S18" s="334">
        <f t="shared" si="6"/>
        <v>0</v>
      </c>
    </row>
    <row r="19" spans="1:19" s="240" customFormat="1" ht="64.5" customHeight="1">
      <c r="A19" s="547"/>
      <c r="B19" s="440"/>
      <c r="C19" s="441"/>
      <c r="D19" s="425"/>
      <c r="E19" s="427"/>
      <c r="F19" s="533"/>
      <c r="G19" s="536"/>
      <c r="H19" s="539"/>
      <c r="I19" s="449"/>
      <c r="J19" s="433"/>
      <c r="K19" s="433"/>
      <c r="L19" s="244" t="s">
        <v>52</v>
      </c>
      <c r="M19" s="345">
        <v>12900</v>
      </c>
      <c r="N19" s="345">
        <v>69950.7</v>
      </c>
      <c r="O19" s="345">
        <v>25790.400000000001</v>
      </c>
      <c r="P19" s="345">
        <v>0</v>
      </c>
      <c r="Q19" s="345">
        <v>44160.3</v>
      </c>
      <c r="R19" s="345">
        <v>0</v>
      </c>
      <c r="S19" s="345">
        <v>0</v>
      </c>
    </row>
    <row r="20" spans="1:19" s="240" customFormat="1" ht="57" customHeight="1">
      <c r="A20" s="547"/>
      <c r="B20" s="442"/>
      <c r="C20" s="443"/>
      <c r="D20" s="425"/>
      <c r="E20" s="428"/>
      <c r="F20" s="534"/>
      <c r="G20" s="537"/>
      <c r="H20" s="540"/>
      <c r="I20" s="450"/>
      <c r="J20" s="434"/>
      <c r="K20" s="434"/>
      <c r="L20" s="244" t="s">
        <v>53</v>
      </c>
      <c r="M20" s="345">
        <v>0</v>
      </c>
      <c r="N20" s="345">
        <v>0</v>
      </c>
      <c r="O20" s="345">
        <v>0</v>
      </c>
      <c r="P20" s="345">
        <v>0</v>
      </c>
      <c r="Q20" s="345">
        <v>0</v>
      </c>
      <c r="R20" s="345">
        <v>0</v>
      </c>
      <c r="S20" s="345">
        <v>0</v>
      </c>
    </row>
    <row r="21" spans="1:19" s="240" customFormat="1" ht="15" customHeight="1">
      <c r="A21" s="547"/>
      <c r="B21" s="438" t="s">
        <v>1266</v>
      </c>
      <c r="C21" s="439"/>
      <c r="D21" s="425" t="s">
        <v>494</v>
      </c>
      <c r="E21" s="426" t="s">
        <v>1261</v>
      </c>
      <c r="F21" s="532">
        <v>0</v>
      </c>
      <c r="G21" s="535">
        <v>0</v>
      </c>
      <c r="H21" s="538" t="s">
        <v>174</v>
      </c>
      <c r="I21" s="445" t="s">
        <v>1262</v>
      </c>
      <c r="J21" s="435" t="s">
        <v>174</v>
      </c>
      <c r="K21" s="435" t="s">
        <v>174</v>
      </c>
      <c r="L21" s="243" t="s">
        <v>0</v>
      </c>
      <c r="M21" s="334">
        <f>SUM(M22:M23)</f>
        <v>0</v>
      </c>
      <c r="N21" s="334">
        <f t="shared" ref="N21:S21" si="7">SUM(N22:N23)</f>
        <v>0</v>
      </c>
      <c r="O21" s="334">
        <f t="shared" si="7"/>
        <v>0</v>
      </c>
      <c r="P21" s="334">
        <f t="shared" si="7"/>
        <v>0</v>
      </c>
      <c r="Q21" s="334">
        <f t="shared" si="7"/>
        <v>0</v>
      </c>
      <c r="R21" s="334">
        <f t="shared" si="7"/>
        <v>0</v>
      </c>
      <c r="S21" s="334">
        <f t="shared" si="7"/>
        <v>0</v>
      </c>
    </row>
    <row r="22" spans="1:19" s="240" customFormat="1" ht="20.25" customHeight="1">
      <c r="A22" s="547"/>
      <c r="B22" s="440"/>
      <c r="C22" s="441"/>
      <c r="D22" s="425"/>
      <c r="E22" s="427"/>
      <c r="F22" s="533"/>
      <c r="G22" s="536"/>
      <c r="H22" s="539"/>
      <c r="I22" s="446"/>
      <c r="J22" s="436"/>
      <c r="K22" s="436"/>
      <c r="L22" s="244" t="s">
        <v>52</v>
      </c>
      <c r="M22" s="345">
        <v>0</v>
      </c>
      <c r="N22" s="345">
        <v>0</v>
      </c>
      <c r="O22" s="345">
        <v>0</v>
      </c>
      <c r="P22" s="345">
        <v>0</v>
      </c>
      <c r="Q22" s="345">
        <v>0</v>
      </c>
      <c r="R22" s="345">
        <v>0</v>
      </c>
      <c r="S22" s="345">
        <v>0</v>
      </c>
    </row>
    <row r="23" spans="1:19" s="240" customFormat="1" ht="21.75" customHeight="1">
      <c r="A23" s="547"/>
      <c r="B23" s="442"/>
      <c r="C23" s="443"/>
      <c r="D23" s="425"/>
      <c r="E23" s="428"/>
      <c r="F23" s="534"/>
      <c r="G23" s="537"/>
      <c r="H23" s="540"/>
      <c r="I23" s="447"/>
      <c r="J23" s="437"/>
      <c r="K23" s="437"/>
      <c r="L23" s="244" t="s">
        <v>53</v>
      </c>
      <c r="M23" s="345">
        <v>0</v>
      </c>
      <c r="N23" s="345">
        <v>0</v>
      </c>
      <c r="O23" s="345">
        <v>0</v>
      </c>
      <c r="P23" s="345">
        <v>0</v>
      </c>
      <c r="Q23" s="345">
        <v>0</v>
      </c>
      <c r="R23" s="345">
        <v>0</v>
      </c>
      <c r="S23" s="345">
        <v>0</v>
      </c>
    </row>
    <row r="24" spans="1:19" s="240" customFormat="1" ht="16.5" customHeight="1">
      <c r="A24" s="547"/>
      <c r="B24" s="422" t="s">
        <v>1264</v>
      </c>
      <c r="C24" s="422"/>
      <c r="D24" s="425" t="s">
        <v>494</v>
      </c>
      <c r="E24" s="444" t="s">
        <v>497</v>
      </c>
      <c r="F24" s="425">
        <v>4</v>
      </c>
      <c r="G24" s="566">
        <v>4</v>
      </c>
      <c r="H24" s="567">
        <f>G24/F24*100</f>
        <v>100</v>
      </c>
      <c r="I24" s="444" t="s">
        <v>549</v>
      </c>
      <c r="J24" s="435" t="s">
        <v>174</v>
      </c>
      <c r="K24" s="435" t="s">
        <v>174</v>
      </c>
      <c r="L24" s="239" t="s">
        <v>0</v>
      </c>
      <c r="M24" s="334">
        <f>SUM(M25:M26)</f>
        <v>16170.6</v>
      </c>
      <c r="N24" s="334">
        <f t="shared" ref="N24:S24" si="8">SUM(N25:N26)</f>
        <v>16170.6</v>
      </c>
      <c r="O24" s="334">
        <f>SUM(O25:O26)</f>
        <v>16170.6</v>
      </c>
      <c r="P24" s="334">
        <f t="shared" si="8"/>
        <v>0</v>
      </c>
      <c r="Q24" s="334">
        <f t="shared" si="8"/>
        <v>0</v>
      </c>
      <c r="R24" s="334">
        <f t="shared" si="8"/>
        <v>0</v>
      </c>
      <c r="S24" s="334">
        <f t="shared" si="8"/>
        <v>0</v>
      </c>
    </row>
    <row r="25" spans="1:19" s="240" customFormat="1" ht="26.25" customHeight="1">
      <c r="A25" s="547"/>
      <c r="B25" s="422"/>
      <c r="C25" s="422"/>
      <c r="D25" s="425"/>
      <c r="E25" s="444"/>
      <c r="F25" s="425"/>
      <c r="G25" s="566"/>
      <c r="H25" s="567"/>
      <c r="I25" s="444"/>
      <c r="J25" s="436"/>
      <c r="K25" s="436"/>
      <c r="L25" s="244" t="s">
        <v>52</v>
      </c>
      <c r="M25" s="345">
        <f>M28+M31+M34+M37</f>
        <v>0</v>
      </c>
      <c r="N25" s="345">
        <f t="shared" ref="N25:S25" si="9">N28+N31+N34+N37</f>
        <v>0</v>
      </c>
      <c r="O25" s="345">
        <f t="shared" si="9"/>
        <v>0</v>
      </c>
      <c r="P25" s="345">
        <f t="shared" si="9"/>
        <v>0</v>
      </c>
      <c r="Q25" s="345">
        <f t="shared" si="9"/>
        <v>0</v>
      </c>
      <c r="R25" s="345">
        <f t="shared" si="9"/>
        <v>0</v>
      </c>
      <c r="S25" s="345">
        <f t="shared" si="9"/>
        <v>0</v>
      </c>
    </row>
    <row r="26" spans="1:19" s="240" customFormat="1" ht="51">
      <c r="A26" s="547"/>
      <c r="B26" s="422"/>
      <c r="C26" s="422"/>
      <c r="D26" s="425"/>
      <c r="E26" s="332" t="s">
        <v>498</v>
      </c>
      <c r="F26" s="330">
        <v>5</v>
      </c>
      <c r="G26" s="343">
        <v>5</v>
      </c>
      <c r="H26" s="347">
        <f>G26/F26*100</f>
        <v>100</v>
      </c>
      <c r="I26" s="332" t="s">
        <v>550</v>
      </c>
      <c r="J26" s="437"/>
      <c r="K26" s="437"/>
      <c r="L26" s="242" t="s">
        <v>53</v>
      </c>
      <c r="M26" s="345">
        <f>M29+M32+M35+M38</f>
        <v>16170.6</v>
      </c>
      <c r="N26" s="345">
        <f>N29+N32+N35+N38</f>
        <v>16170.6</v>
      </c>
      <c r="O26" s="345">
        <f>O29+O32+O35+O38</f>
        <v>16170.6</v>
      </c>
      <c r="P26" s="345">
        <f t="shared" ref="P26:S26" si="10">P29+P32+P35+P38</f>
        <v>0</v>
      </c>
      <c r="Q26" s="345">
        <f t="shared" si="10"/>
        <v>0</v>
      </c>
      <c r="R26" s="345">
        <f t="shared" si="10"/>
        <v>0</v>
      </c>
      <c r="S26" s="345">
        <f t="shared" si="10"/>
        <v>0</v>
      </c>
    </row>
    <row r="27" spans="1:19" s="240" customFormat="1" ht="25.5" customHeight="1">
      <c r="A27" s="547"/>
      <c r="B27" s="422" t="s">
        <v>499</v>
      </c>
      <c r="C27" s="422"/>
      <c r="D27" s="425" t="s">
        <v>494</v>
      </c>
      <c r="E27" s="445" t="s">
        <v>500</v>
      </c>
      <c r="F27" s="426">
        <v>0</v>
      </c>
      <c r="G27" s="529">
        <v>0</v>
      </c>
      <c r="H27" s="538">
        <v>0</v>
      </c>
      <c r="I27" s="445" t="s">
        <v>860</v>
      </c>
      <c r="J27" s="435" t="s">
        <v>174</v>
      </c>
      <c r="K27" s="435" t="s">
        <v>174</v>
      </c>
      <c r="L27" s="251" t="s">
        <v>0</v>
      </c>
      <c r="M27" s="334">
        <f>SUM(M28:M29)</f>
        <v>0</v>
      </c>
      <c r="N27" s="334">
        <f t="shared" ref="N27:S27" si="11">SUM(N28:N29)</f>
        <v>0</v>
      </c>
      <c r="O27" s="334">
        <f t="shared" si="11"/>
        <v>0</v>
      </c>
      <c r="P27" s="334">
        <f t="shared" si="11"/>
        <v>0</v>
      </c>
      <c r="Q27" s="334">
        <f t="shared" si="11"/>
        <v>0</v>
      </c>
      <c r="R27" s="334">
        <f t="shared" si="11"/>
        <v>0</v>
      </c>
      <c r="S27" s="334">
        <f t="shared" si="11"/>
        <v>0</v>
      </c>
    </row>
    <row r="28" spans="1:19" s="240" customFormat="1" ht="26.25" customHeight="1">
      <c r="A28" s="547"/>
      <c r="B28" s="422"/>
      <c r="C28" s="422"/>
      <c r="D28" s="425"/>
      <c r="E28" s="446"/>
      <c r="F28" s="427"/>
      <c r="G28" s="530"/>
      <c r="H28" s="539"/>
      <c r="I28" s="446"/>
      <c r="J28" s="436"/>
      <c r="K28" s="436"/>
      <c r="L28" s="244" t="s">
        <v>52</v>
      </c>
      <c r="M28" s="334">
        <v>0</v>
      </c>
      <c r="N28" s="334">
        <v>0</v>
      </c>
      <c r="O28" s="345">
        <v>0</v>
      </c>
      <c r="P28" s="345">
        <v>0</v>
      </c>
      <c r="Q28" s="345">
        <v>0</v>
      </c>
      <c r="R28" s="345">
        <v>0</v>
      </c>
      <c r="S28" s="345">
        <v>0</v>
      </c>
    </row>
    <row r="29" spans="1:19" s="240" customFormat="1" ht="28.5" customHeight="1">
      <c r="A29" s="547"/>
      <c r="B29" s="422"/>
      <c r="C29" s="422"/>
      <c r="D29" s="425"/>
      <c r="E29" s="447"/>
      <c r="F29" s="428"/>
      <c r="G29" s="531"/>
      <c r="H29" s="540"/>
      <c r="I29" s="447"/>
      <c r="J29" s="437"/>
      <c r="K29" s="437"/>
      <c r="L29" s="244" t="s">
        <v>53</v>
      </c>
      <c r="M29" s="345">
        <v>0</v>
      </c>
      <c r="N29" s="345">
        <v>0</v>
      </c>
      <c r="O29" s="345">
        <v>0</v>
      </c>
      <c r="P29" s="345">
        <v>0</v>
      </c>
      <c r="Q29" s="345">
        <v>0</v>
      </c>
      <c r="R29" s="345">
        <v>0</v>
      </c>
      <c r="S29" s="345">
        <v>0</v>
      </c>
    </row>
    <row r="30" spans="1:19" s="240" customFormat="1" ht="39.75" customHeight="1">
      <c r="A30" s="547"/>
      <c r="B30" s="422" t="s">
        <v>861</v>
      </c>
      <c r="C30" s="422"/>
      <c r="D30" s="425" t="s">
        <v>494</v>
      </c>
      <c r="E30" s="445" t="s">
        <v>862</v>
      </c>
      <c r="F30" s="426">
        <v>6559.6</v>
      </c>
      <c r="G30" s="529">
        <v>3281.1</v>
      </c>
      <c r="H30" s="538">
        <f>G30/F30*100</f>
        <v>50.019818281602532</v>
      </c>
      <c r="I30" s="445" t="s">
        <v>865</v>
      </c>
      <c r="J30" s="435" t="s">
        <v>174</v>
      </c>
      <c r="K30" s="435" t="s">
        <v>174</v>
      </c>
      <c r="L30" s="251" t="s">
        <v>0</v>
      </c>
      <c r="M30" s="334">
        <f>SUM(M31:M32)</f>
        <v>6559.6</v>
      </c>
      <c r="N30" s="334">
        <f t="shared" ref="N30" si="12">SUM(N31:N32)</f>
        <v>3281.1</v>
      </c>
      <c r="O30" s="334">
        <f t="shared" ref="O30" si="13">SUM(O31:O32)</f>
        <v>3281.1</v>
      </c>
      <c r="P30" s="334">
        <f t="shared" ref="P30" si="14">SUM(P31:P32)</f>
        <v>0</v>
      </c>
      <c r="Q30" s="334">
        <f t="shared" ref="Q30" si="15">SUM(Q31:Q32)</f>
        <v>0</v>
      </c>
      <c r="R30" s="334">
        <f t="shared" ref="R30" si="16">SUM(R31:R32)</f>
        <v>0</v>
      </c>
      <c r="S30" s="334">
        <f t="shared" ref="S30" si="17">SUM(S31:S32)</f>
        <v>0</v>
      </c>
    </row>
    <row r="31" spans="1:19" s="240" customFormat="1" ht="33.75" customHeight="1">
      <c r="A31" s="547"/>
      <c r="B31" s="422"/>
      <c r="C31" s="422"/>
      <c r="D31" s="425"/>
      <c r="E31" s="446"/>
      <c r="F31" s="427"/>
      <c r="G31" s="530"/>
      <c r="H31" s="539"/>
      <c r="I31" s="446"/>
      <c r="J31" s="436"/>
      <c r="K31" s="436"/>
      <c r="L31" s="244" t="s">
        <v>52</v>
      </c>
      <c r="M31" s="334">
        <v>0</v>
      </c>
      <c r="N31" s="334">
        <v>0</v>
      </c>
      <c r="O31" s="345">
        <v>0</v>
      </c>
      <c r="P31" s="345">
        <v>0</v>
      </c>
      <c r="Q31" s="345">
        <v>0</v>
      </c>
      <c r="R31" s="345">
        <v>0</v>
      </c>
      <c r="S31" s="345">
        <v>0</v>
      </c>
    </row>
    <row r="32" spans="1:19" s="240" customFormat="1" ht="33.75" customHeight="1">
      <c r="A32" s="547"/>
      <c r="B32" s="422"/>
      <c r="C32" s="422"/>
      <c r="D32" s="425"/>
      <c r="E32" s="447"/>
      <c r="F32" s="428"/>
      <c r="G32" s="531"/>
      <c r="H32" s="540"/>
      <c r="I32" s="447"/>
      <c r="J32" s="437"/>
      <c r="K32" s="437"/>
      <c r="L32" s="244" t="s">
        <v>53</v>
      </c>
      <c r="M32" s="345">
        <v>6559.6</v>
      </c>
      <c r="N32" s="345">
        <v>3281.1</v>
      </c>
      <c r="O32" s="345">
        <v>3281.1</v>
      </c>
      <c r="P32" s="345">
        <v>0</v>
      </c>
      <c r="Q32" s="345">
        <v>0</v>
      </c>
      <c r="R32" s="345">
        <v>0</v>
      </c>
      <c r="S32" s="345">
        <v>0</v>
      </c>
    </row>
    <row r="33" spans="1:19" s="240" customFormat="1" ht="36.75" customHeight="1">
      <c r="A33" s="547"/>
      <c r="B33" s="422" t="s">
        <v>863</v>
      </c>
      <c r="C33" s="422"/>
      <c r="D33" s="425" t="s">
        <v>494</v>
      </c>
      <c r="E33" s="445" t="s">
        <v>864</v>
      </c>
      <c r="F33" s="426">
        <v>1500</v>
      </c>
      <c r="G33" s="529">
        <v>1500</v>
      </c>
      <c r="H33" s="538">
        <f>G33/F33*100</f>
        <v>100</v>
      </c>
      <c r="I33" s="445" t="s">
        <v>866</v>
      </c>
      <c r="J33" s="435" t="s">
        <v>174</v>
      </c>
      <c r="K33" s="435" t="s">
        <v>174</v>
      </c>
      <c r="L33" s="251" t="s">
        <v>0</v>
      </c>
      <c r="M33" s="334">
        <f>SUM(M34:M35)</f>
        <v>0</v>
      </c>
      <c r="N33" s="334">
        <f t="shared" ref="N33" si="18">SUM(N34:N35)</f>
        <v>3278.5</v>
      </c>
      <c r="O33" s="334">
        <f t="shared" ref="O33" si="19">SUM(O34:O35)</f>
        <v>3278.5</v>
      </c>
      <c r="P33" s="334">
        <f t="shared" ref="P33" si="20">SUM(P34:P35)</f>
        <v>0</v>
      </c>
      <c r="Q33" s="334">
        <f t="shared" ref="Q33" si="21">SUM(Q34:Q35)</f>
        <v>0</v>
      </c>
      <c r="R33" s="334">
        <f t="shared" ref="R33" si="22">SUM(R34:R35)</f>
        <v>0</v>
      </c>
      <c r="S33" s="334">
        <f t="shared" ref="S33" si="23">SUM(S34:S35)</f>
        <v>0</v>
      </c>
    </row>
    <row r="34" spans="1:19" s="240" customFormat="1" ht="45.75" customHeight="1">
      <c r="A34" s="547"/>
      <c r="B34" s="422"/>
      <c r="C34" s="422"/>
      <c r="D34" s="425"/>
      <c r="E34" s="446"/>
      <c r="F34" s="427"/>
      <c r="G34" s="530"/>
      <c r="H34" s="539"/>
      <c r="I34" s="446"/>
      <c r="J34" s="436"/>
      <c r="K34" s="436"/>
      <c r="L34" s="244" t="s">
        <v>52</v>
      </c>
      <c r="M34" s="334">
        <v>0</v>
      </c>
      <c r="N34" s="334">
        <v>0</v>
      </c>
      <c r="O34" s="345">
        <v>0</v>
      </c>
      <c r="P34" s="345">
        <v>0</v>
      </c>
      <c r="Q34" s="345">
        <v>0</v>
      </c>
      <c r="R34" s="345">
        <v>0</v>
      </c>
      <c r="S34" s="345">
        <v>0</v>
      </c>
    </row>
    <row r="35" spans="1:19" s="240" customFormat="1" ht="48" customHeight="1">
      <c r="A35" s="547"/>
      <c r="B35" s="422"/>
      <c r="C35" s="422"/>
      <c r="D35" s="425"/>
      <c r="E35" s="447"/>
      <c r="F35" s="428"/>
      <c r="G35" s="531"/>
      <c r="H35" s="540"/>
      <c r="I35" s="447"/>
      <c r="J35" s="437"/>
      <c r="K35" s="437"/>
      <c r="L35" s="244" t="s">
        <v>53</v>
      </c>
      <c r="M35" s="345">
        <v>0</v>
      </c>
      <c r="N35" s="345">
        <v>3278.5</v>
      </c>
      <c r="O35" s="345">
        <v>3278.5</v>
      </c>
      <c r="P35" s="345">
        <v>0</v>
      </c>
      <c r="Q35" s="345">
        <v>0</v>
      </c>
      <c r="R35" s="345">
        <v>0</v>
      </c>
      <c r="S35" s="345">
        <v>0</v>
      </c>
    </row>
    <row r="36" spans="1:19" s="240" customFormat="1" ht="29.25" customHeight="1">
      <c r="A36" s="547"/>
      <c r="B36" s="422" t="s">
        <v>867</v>
      </c>
      <c r="C36" s="422"/>
      <c r="D36" s="425" t="s">
        <v>494</v>
      </c>
      <c r="E36" s="445" t="s">
        <v>868</v>
      </c>
      <c r="F36" s="575">
        <v>9611</v>
      </c>
      <c r="G36" s="576">
        <v>9611</v>
      </c>
      <c r="H36" s="538">
        <f>G36/F36*100</f>
        <v>100</v>
      </c>
      <c r="I36" s="445" t="s">
        <v>869</v>
      </c>
      <c r="J36" s="435" t="s">
        <v>174</v>
      </c>
      <c r="K36" s="435" t="s">
        <v>174</v>
      </c>
      <c r="L36" s="251" t="s">
        <v>0</v>
      </c>
      <c r="M36" s="334">
        <f>SUM(M37:M38)</f>
        <v>9611</v>
      </c>
      <c r="N36" s="334">
        <f t="shared" ref="N36" si="24">SUM(N37:N38)</f>
        <v>9611</v>
      </c>
      <c r="O36" s="334">
        <f t="shared" ref="O36" si="25">SUM(O37:O38)</f>
        <v>9611</v>
      </c>
      <c r="P36" s="334">
        <f t="shared" ref="P36" si="26">SUM(P37:P38)</f>
        <v>0</v>
      </c>
      <c r="Q36" s="334">
        <f t="shared" ref="Q36" si="27">SUM(Q37:Q38)</f>
        <v>0</v>
      </c>
      <c r="R36" s="334">
        <f t="shared" ref="R36" si="28">SUM(R37:R38)</f>
        <v>0</v>
      </c>
      <c r="S36" s="334">
        <f t="shared" ref="S36" si="29">SUM(S37:S38)</f>
        <v>0</v>
      </c>
    </row>
    <row r="37" spans="1:19" s="240" customFormat="1" ht="23.25" customHeight="1">
      <c r="A37" s="547"/>
      <c r="B37" s="422"/>
      <c r="C37" s="422"/>
      <c r="D37" s="425"/>
      <c r="E37" s="446"/>
      <c r="F37" s="427"/>
      <c r="G37" s="530"/>
      <c r="H37" s="539"/>
      <c r="I37" s="446"/>
      <c r="J37" s="436"/>
      <c r="K37" s="436"/>
      <c r="L37" s="244" t="s">
        <v>52</v>
      </c>
      <c r="M37" s="334">
        <v>0</v>
      </c>
      <c r="N37" s="334">
        <v>0</v>
      </c>
      <c r="O37" s="345">
        <v>0</v>
      </c>
      <c r="P37" s="345">
        <v>0</v>
      </c>
      <c r="Q37" s="345">
        <v>0</v>
      </c>
      <c r="R37" s="345">
        <v>0</v>
      </c>
      <c r="S37" s="345">
        <v>0</v>
      </c>
    </row>
    <row r="38" spans="1:19" s="240" customFormat="1" ht="27.75" customHeight="1">
      <c r="A38" s="547"/>
      <c r="B38" s="422"/>
      <c r="C38" s="422"/>
      <c r="D38" s="425"/>
      <c r="E38" s="447"/>
      <c r="F38" s="428"/>
      <c r="G38" s="531"/>
      <c r="H38" s="540"/>
      <c r="I38" s="447"/>
      <c r="J38" s="437"/>
      <c r="K38" s="437"/>
      <c r="L38" s="244" t="s">
        <v>53</v>
      </c>
      <c r="M38" s="345">
        <v>9611</v>
      </c>
      <c r="N38" s="345">
        <v>9611</v>
      </c>
      <c r="O38" s="345">
        <v>9611</v>
      </c>
      <c r="P38" s="345">
        <v>0</v>
      </c>
      <c r="Q38" s="345">
        <v>0</v>
      </c>
      <c r="R38" s="345">
        <v>0</v>
      </c>
      <c r="S38" s="345">
        <v>0</v>
      </c>
    </row>
    <row r="39" spans="1:19" s="14" customFormat="1" ht="23.25" customHeight="1">
      <c r="A39" s="547"/>
      <c r="B39" s="454" t="s">
        <v>83</v>
      </c>
      <c r="C39" s="455"/>
      <c r="D39" s="460" t="s">
        <v>76</v>
      </c>
      <c r="E39" s="474" t="s">
        <v>557</v>
      </c>
      <c r="F39" s="460">
        <v>10</v>
      </c>
      <c r="G39" s="460" t="s">
        <v>174</v>
      </c>
      <c r="H39" s="486" t="s">
        <v>174</v>
      </c>
      <c r="I39" s="474" t="s">
        <v>966</v>
      </c>
      <c r="J39" s="418" t="s">
        <v>543</v>
      </c>
      <c r="K39" s="580" t="s">
        <v>551</v>
      </c>
      <c r="L39" s="18" t="s">
        <v>0</v>
      </c>
      <c r="M39" s="31">
        <v>0</v>
      </c>
      <c r="N39" s="31">
        <v>0</v>
      </c>
      <c r="O39" s="31">
        <v>0</v>
      </c>
      <c r="P39" s="31">
        <v>0</v>
      </c>
      <c r="Q39" s="31">
        <v>0</v>
      </c>
      <c r="R39" s="31">
        <v>0</v>
      </c>
      <c r="S39" s="31">
        <v>0</v>
      </c>
    </row>
    <row r="40" spans="1:19" s="14" customFormat="1" ht="24" customHeight="1">
      <c r="A40" s="547"/>
      <c r="B40" s="456"/>
      <c r="C40" s="457"/>
      <c r="D40" s="461"/>
      <c r="E40" s="475"/>
      <c r="F40" s="461"/>
      <c r="G40" s="461"/>
      <c r="H40" s="487"/>
      <c r="I40" s="475"/>
      <c r="J40" s="419"/>
      <c r="K40" s="581"/>
      <c r="L40" s="13" t="s">
        <v>52</v>
      </c>
      <c r="M40" s="32">
        <v>0</v>
      </c>
      <c r="N40" s="32">
        <v>0</v>
      </c>
      <c r="O40" s="32">
        <v>0</v>
      </c>
      <c r="P40" s="32">
        <v>0</v>
      </c>
      <c r="Q40" s="32">
        <v>0</v>
      </c>
      <c r="R40" s="32">
        <v>0</v>
      </c>
      <c r="S40" s="32">
        <v>0</v>
      </c>
    </row>
    <row r="41" spans="1:19" s="14" customFormat="1" ht="21.75" customHeight="1">
      <c r="A41" s="547"/>
      <c r="B41" s="458"/>
      <c r="C41" s="459"/>
      <c r="D41" s="462"/>
      <c r="E41" s="476"/>
      <c r="F41" s="462"/>
      <c r="G41" s="462"/>
      <c r="H41" s="488"/>
      <c r="I41" s="476"/>
      <c r="J41" s="420"/>
      <c r="K41" s="582"/>
      <c r="L41" s="123" t="s">
        <v>53</v>
      </c>
      <c r="M41" s="32">
        <v>0</v>
      </c>
      <c r="N41" s="32">
        <v>0</v>
      </c>
      <c r="O41" s="32">
        <v>0</v>
      </c>
      <c r="P41" s="32">
        <v>0</v>
      </c>
      <c r="Q41" s="32">
        <v>0</v>
      </c>
      <c r="R41" s="32">
        <v>0</v>
      </c>
      <c r="S41" s="32">
        <v>0</v>
      </c>
    </row>
    <row r="42" spans="1:19" s="14" customFormat="1" ht="69.75" customHeight="1">
      <c r="A42" s="547"/>
      <c r="B42" s="402" t="s">
        <v>84</v>
      </c>
      <c r="C42" s="402"/>
      <c r="D42" s="402" t="s">
        <v>76</v>
      </c>
      <c r="E42" s="129" t="s">
        <v>85</v>
      </c>
      <c r="F42" s="352">
        <v>15.417</v>
      </c>
      <c r="G42" s="352">
        <v>15.417</v>
      </c>
      <c r="H42" s="322">
        <v>100</v>
      </c>
      <c r="I42" s="129" t="s">
        <v>558</v>
      </c>
      <c r="J42" s="315" t="s">
        <v>543</v>
      </c>
      <c r="K42" s="315" t="s">
        <v>396</v>
      </c>
      <c r="L42" s="18" t="s">
        <v>0</v>
      </c>
      <c r="M42" s="348">
        <f>SUM(M43:M44)</f>
        <v>2859.2829999999999</v>
      </c>
      <c r="N42" s="348">
        <f t="shared" ref="N42:O42" si="30">SUM(N43:N44)</f>
        <v>2859.2829999999999</v>
      </c>
      <c r="O42" s="348">
        <f t="shared" si="30"/>
        <v>2859.2829999999999</v>
      </c>
      <c r="P42" s="348">
        <f t="shared" ref="P42" si="31">SUM(P43:P44)</f>
        <v>0</v>
      </c>
      <c r="Q42" s="348">
        <f t="shared" ref="Q42" si="32">SUM(Q43:Q44)</f>
        <v>0</v>
      </c>
      <c r="R42" s="348">
        <f t="shared" ref="R42" si="33">SUM(R43:R44)</f>
        <v>0</v>
      </c>
      <c r="S42" s="348">
        <f t="shared" ref="S42" si="34">SUM(S43:S44)</f>
        <v>0</v>
      </c>
    </row>
    <row r="43" spans="1:19" s="14" customFormat="1" ht="69.75" customHeight="1">
      <c r="A43" s="547"/>
      <c r="B43" s="402"/>
      <c r="C43" s="402"/>
      <c r="D43" s="402"/>
      <c r="E43" s="129" t="s">
        <v>86</v>
      </c>
      <c r="F43" s="129">
        <v>32.753</v>
      </c>
      <c r="G43" s="352">
        <v>32.753</v>
      </c>
      <c r="H43" s="322">
        <v>100</v>
      </c>
      <c r="I43" s="129" t="s">
        <v>559</v>
      </c>
      <c r="J43" s="315" t="s">
        <v>543</v>
      </c>
      <c r="K43" s="315" t="s">
        <v>396</v>
      </c>
      <c r="L43" s="13" t="s">
        <v>52</v>
      </c>
      <c r="M43" s="349">
        <v>0</v>
      </c>
      <c r="N43" s="349">
        <v>0</v>
      </c>
      <c r="O43" s="349">
        <v>0</v>
      </c>
      <c r="P43" s="349">
        <v>0</v>
      </c>
      <c r="Q43" s="349">
        <v>0</v>
      </c>
      <c r="R43" s="349">
        <v>0</v>
      </c>
      <c r="S43" s="349">
        <v>0</v>
      </c>
    </row>
    <row r="44" spans="1:19" s="14" customFormat="1" ht="68.25" customHeight="1">
      <c r="A44" s="547"/>
      <c r="B44" s="402"/>
      <c r="C44" s="402"/>
      <c r="D44" s="402"/>
      <c r="E44" s="129" t="s">
        <v>561</v>
      </c>
      <c r="F44" s="314">
        <v>245</v>
      </c>
      <c r="G44" s="314">
        <v>245</v>
      </c>
      <c r="H44" s="322">
        <v>100</v>
      </c>
      <c r="I44" s="129" t="s">
        <v>560</v>
      </c>
      <c r="J44" s="315" t="s">
        <v>543</v>
      </c>
      <c r="K44" s="315" t="s">
        <v>396</v>
      </c>
      <c r="L44" s="13" t="s">
        <v>53</v>
      </c>
      <c r="M44" s="349">
        <v>2859.2829999999999</v>
      </c>
      <c r="N44" s="349">
        <v>2859.2829999999999</v>
      </c>
      <c r="O44" s="349">
        <v>2859.2829999999999</v>
      </c>
      <c r="P44" s="349">
        <v>0</v>
      </c>
      <c r="Q44" s="349">
        <v>0</v>
      </c>
      <c r="R44" s="349">
        <v>0</v>
      </c>
      <c r="S44" s="349">
        <v>0</v>
      </c>
    </row>
    <row r="45" spans="1:19" s="240" customFormat="1" ht="68.25" customHeight="1">
      <c r="A45" s="547"/>
      <c r="B45" s="422" t="s">
        <v>1320</v>
      </c>
      <c r="C45" s="422"/>
      <c r="D45" s="425" t="s">
        <v>494</v>
      </c>
      <c r="E45" s="353" t="s">
        <v>1321</v>
      </c>
      <c r="F45" s="353">
        <v>12</v>
      </c>
      <c r="G45" s="353">
        <v>12</v>
      </c>
      <c r="H45" s="354">
        <f>G45/F45*100</f>
        <v>100</v>
      </c>
      <c r="I45" s="337" t="s">
        <v>664</v>
      </c>
      <c r="J45" s="577" t="s">
        <v>543</v>
      </c>
      <c r="K45" s="577" t="s">
        <v>396</v>
      </c>
      <c r="L45" s="243" t="s">
        <v>0</v>
      </c>
      <c r="M45" s="334">
        <f>SUM(M46:M47)</f>
        <v>2859.2829999999999</v>
      </c>
      <c r="N45" s="334">
        <f t="shared" ref="N45:S45" si="35">SUM(N46:N47)</f>
        <v>2859.2829999999999</v>
      </c>
      <c r="O45" s="334">
        <f t="shared" si="35"/>
        <v>2859.2829999999999</v>
      </c>
      <c r="P45" s="334">
        <f t="shared" si="35"/>
        <v>0</v>
      </c>
      <c r="Q45" s="334">
        <f t="shared" si="35"/>
        <v>0</v>
      </c>
      <c r="R45" s="334">
        <f t="shared" si="35"/>
        <v>0</v>
      </c>
      <c r="S45" s="334">
        <f t="shared" si="35"/>
        <v>0</v>
      </c>
    </row>
    <row r="46" spans="1:19" s="240" customFormat="1" ht="30" customHeight="1">
      <c r="A46" s="547"/>
      <c r="B46" s="422"/>
      <c r="C46" s="422"/>
      <c r="D46" s="425"/>
      <c r="E46" s="353" t="s">
        <v>1322</v>
      </c>
      <c r="F46" s="353">
        <v>128</v>
      </c>
      <c r="G46" s="353">
        <v>128</v>
      </c>
      <c r="H46" s="354">
        <f>G46/F46*100</f>
        <v>100</v>
      </c>
      <c r="I46" s="337" t="s">
        <v>664</v>
      </c>
      <c r="J46" s="578"/>
      <c r="K46" s="578"/>
      <c r="L46" s="244" t="s">
        <v>52</v>
      </c>
      <c r="M46" s="345">
        <v>0</v>
      </c>
      <c r="N46" s="345">
        <v>0</v>
      </c>
      <c r="O46" s="345">
        <v>0</v>
      </c>
      <c r="P46" s="345">
        <v>0</v>
      </c>
      <c r="Q46" s="345">
        <v>0</v>
      </c>
      <c r="R46" s="345">
        <v>0</v>
      </c>
      <c r="S46" s="345">
        <v>0</v>
      </c>
    </row>
    <row r="47" spans="1:19" s="240" customFormat="1" ht="41.25" customHeight="1">
      <c r="A47" s="547"/>
      <c r="B47" s="422"/>
      <c r="C47" s="422"/>
      <c r="D47" s="425"/>
      <c r="E47" s="353" t="s">
        <v>1323</v>
      </c>
      <c r="F47" s="353">
        <v>245</v>
      </c>
      <c r="G47" s="353">
        <v>245</v>
      </c>
      <c r="H47" s="354">
        <f>G47/F47*100</f>
        <v>100</v>
      </c>
      <c r="I47" s="337" t="s">
        <v>664</v>
      </c>
      <c r="J47" s="579"/>
      <c r="K47" s="579"/>
      <c r="L47" s="244" t="s">
        <v>53</v>
      </c>
      <c r="M47" s="345">
        <v>2859.2829999999999</v>
      </c>
      <c r="N47" s="345">
        <v>2859.2829999999999</v>
      </c>
      <c r="O47" s="345">
        <v>2859.2829999999999</v>
      </c>
      <c r="P47" s="345">
        <v>0</v>
      </c>
      <c r="Q47" s="345">
        <v>0</v>
      </c>
      <c r="R47" s="345">
        <v>0</v>
      </c>
      <c r="S47" s="345">
        <v>0</v>
      </c>
    </row>
    <row r="48" spans="1:19" s="14" customFormat="1" ht="11.25" customHeight="1">
      <c r="A48" s="547"/>
      <c r="B48" s="493" t="s">
        <v>388</v>
      </c>
      <c r="C48" s="494"/>
      <c r="D48" s="494"/>
      <c r="E48" s="494"/>
      <c r="F48" s="494"/>
      <c r="G48" s="494"/>
      <c r="H48" s="494"/>
      <c r="I48" s="494"/>
      <c r="J48" s="494"/>
      <c r="K48" s="495"/>
      <c r="L48" s="122" t="s">
        <v>0</v>
      </c>
      <c r="M48" s="350">
        <f t="shared" ref="M48:S50" si="36">M9+M39+M42</f>
        <v>31929.882999999998</v>
      </c>
      <c r="N48" s="350">
        <f t="shared" si="36"/>
        <v>88980.582999999999</v>
      </c>
      <c r="O48" s="350">
        <f t="shared" si="36"/>
        <v>44820.283000000003</v>
      </c>
      <c r="P48" s="350">
        <f>P9+P39+P42</f>
        <v>0</v>
      </c>
      <c r="Q48" s="350">
        <f t="shared" si="36"/>
        <v>44160.3</v>
      </c>
      <c r="R48" s="350">
        <f t="shared" si="36"/>
        <v>0</v>
      </c>
      <c r="S48" s="350">
        <f t="shared" si="36"/>
        <v>0</v>
      </c>
    </row>
    <row r="49" spans="1:19" s="14" customFormat="1" ht="22.5">
      <c r="A49" s="547"/>
      <c r="B49" s="496"/>
      <c r="C49" s="497"/>
      <c r="D49" s="497"/>
      <c r="E49" s="497"/>
      <c r="F49" s="497"/>
      <c r="G49" s="497"/>
      <c r="H49" s="497"/>
      <c r="I49" s="497"/>
      <c r="J49" s="497"/>
      <c r="K49" s="498"/>
      <c r="L49" s="13" t="s">
        <v>52</v>
      </c>
      <c r="M49" s="349">
        <f t="shared" si="36"/>
        <v>12900</v>
      </c>
      <c r="N49" s="349">
        <f t="shared" si="36"/>
        <v>69950.7</v>
      </c>
      <c r="O49" s="349">
        <f t="shared" si="36"/>
        <v>25790.400000000001</v>
      </c>
      <c r="P49" s="349">
        <f t="shared" si="36"/>
        <v>0</v>
      </c>
      <c r="Q49" s="349">
        <f t="shared" si="36"/>
        <v>44160.3</v>
      </c>
      <c r="R49" s="349">
        <f t="shared" si="36"/>
        <v>0</v>
      </c>
      <c r="S49" s="349">
        <f t="shared" si="36"/>
        <v>0</v>
      </c>
    </row>
    <row r="50" spans="1:19" s="14" customFormat="1" ht="17.25" customHeight="1">
      <c r="A50" s="547"/>
      <c r="B50" s="499"/>
      <c r="C50" s="500"/>
      <c r="D50" s="500"/>
      <c r="E50" s="500"/>
      <c r="F50" s="500"/>
      <c r="G50" s="500"/>
      <c r="H50" s="500"/>
      <c r="I50" s="500"/>
      <c r="J50" s="500"/>
      <c r="K50" s="501"/>
      <c r="L50" s="123" t="s">
        <v>53</v>
      </c>
      <c r="M50" s="349">
        <f>M11+M41+M44</f>
        <v>19029.883000000002</v>
      </c>
      <c r="N50" s="349">
        <f>N11+N41+N44</f>
        <v>19029.883000000002</v>
      </c>
      <c r="O50" s="349">
        <f t="shared" si="36"/>
        <v>19029.883000000002</v>
      </c>
      <c r="P50" s="349">
        <f t="shared" si="36"/>
        <v>0</v>
      </c>
      <c r="Q50" s="349">
        <f t="shared" si="36"/>
        <v>0</v>
      </c>
      <c r="R50" s="349">
        <f t="shared" si="36"/>
        <v>0</v>
      </c>
      <c r="S50" s="349">
        <f t="shared" si="36"/>
        <v>0</v>
      </c>
    </row>
    <row r="51" spans="1:19" s="14" customFormat="1" ht="20.25" customHeight="1">
      <c r="A51" s="547" t="s">
        <v>206</v>
      </c>
      <c r="B51" s="548" t="s">
        <v>87</v>
      </c>
      <c r="C51" s="549"/>
      <c r="D51" s="549"/>
      <c r="E51" s="549"/>
      <c r="F51" s="549"/>
      <c r="G51" s="549"/>
      <c r="H51" s="549"/>
      <c r="I51" s="549"/>
      <c r="J51" s="549"/>
      <c r="K51" s="549"/>
      <c r="L51" s="549"/>
      <c r="M51" s="549"/>
      <c r="N51" s="549"/>
      <c r="O51" s="549"/>
      <c r="P51" s="549"/>
      <c r="Q51" s="549"/>
      <c r="R51" s="549"/>
      <c r="S51" s="550"/>
    </row>
    <row r="52" spans="1:19" s="14" customFormat="1" ht="72.75" customHeight="1">
      <c r="A52" s="547"/>
      <c r="B52" s="454" t="s">
        <v>88</v>
      </c>
      <c r="C52" s="455"/>
      <c r="D52" s="460" t="s">
        <v>80</v>
      </c>
      <c r="E52" s="129" t="s">
        <v>719</v>
      </c>
      <c r="F52" s="314">
        <v>9</v>
      </c>
      <c r="G52" s="314">
        <v>9</v>
      </c>
      <c r="H52" s="322">
        <f>G52/F52*100</f>
        <v>100</v>
      </c>
      <c r="I52" s="129" t="s">
        <v>870</v>
      </c>
      <c r="J52" s="315" t="s">
        <v>541</v>
      </c>
      <c r="K52" s="315" t="s">
        <v>396</v>
      </c>
      <c r="L52" s="18" t="s">
        <v>0</v>
      </c>
      <c r="M52" s="348">
        <f>SUM(M53:M54)</f>
        <v>30410.1</v>
      </c>
      <c r="N52" s="348">
        <f t="shared" ref="N52:S52" si="37">SUM(N53:N54)</f>
        <v>103406.8</v>
      </c>
      <c r="O52" s="348">
        <f t="shared" si="37"/>
        <v>98540.800000000003</v>
      </c>
      <c r="P52" s="348">
        <f t="shared" si="37"/>
        <v>0</v>
      </c>
      <c r="Q52" s="348">
        <f t="shared" si="37"/>
        <v>4866</v>
      </c>
      <c r="R52" s="348">
        <f t="shared" si="37"/>
        <v>0</v>
      </c>
      <c r="S52" s="348">
        <f t="shared" si="37"/>
        <v>0</v>
      </c>
    </row>
    <row r="53" spans="1:19" s="14" customFormat="1" ht="19.5" customHeight="1">
      <c r="A53" s="547"/>
      <c r="B53" s="456"/>
      <c r="C53" s="457"/>
      <c r="D53" s="461"/>
      <c r="E53" s="474" t="s">
        <v>89</v>
      </c>
      <c r="F53" s="460">
        <v>49.5</v>
      </c>
      <c r="G53" s="460">
        <v>50</v>
      </c>
      <c r="H53" s="486">
        <f>G53/F53*100</f>
        <v>101.01010101010101</v>
      </c>
      <c r="I53" s="474" t="s">
        <v>562</v>
      </c>
      <c r="J53" s="418" t="s">
        <v>542</v>
      </c>
      <c r="K53" s="418" t="s">
        <v>396</v>
      </c>
      <c r="L53" s="13" t="s">
        <v>52</v>
      </c>
      <c r="M53" s="349">
        <f>M56</f>
        <v>25410.1</v>
      </c>
      <c r="N53" s="349">
        <f t="shared" ref="N53:S53" si="38">N56</f>
        <v>46600</v>
      </c>
      <c r="O53" s="349">
        <f t="shared" si="38"/>
        <v>41734</v>
      </c>
      <c r="P53" s="349">
        <f t="shared" si="38"/>
        <v>0</v>
      </c>
      <c r="Q53" s="349">
        <f t="shared" si="38"/>
        <v>4866</v>
      </c>
      <c r="R53" s="349">
        <f t="shared" si="38"/>
        <v>0</v>
      </c>
      <c r="S53" s="349">
        <f t="shared" si="38"/>
        <v>0</v>
      </c>
    </row>
    <row r="54" spans="1:19" s="14" customFormat="1" ht="18.75" customHeight="1">
      <c r="A54" s="547"/>
      <c r="B54" s="458"/>
      <c r="C54" s="459"/>
      <c r="D54" s="462"/>
      <c r="E54" s="559"/>
      <c r="F54" s="462"/>
      <c r="G54" s="462"/>
      <c r="H54" s="488"/>
      <c r="I54" s="476"/>
      <c r="J54" s="420"/>
      <c r="K54" s="420"/>
      <c r="L54" s="13" t="s">
        <v>53</v>
      </c>
      <c r="M54" s="349">
        <f>M57</f>
        <v>5000</v>
      </c>
      <c r="N54" s="349">
        <f t="shared" ref="N54:S54" si="39">N57</f>
        <v>56806.8</v>
      </c>
      <c r="O54" s="349">
        <f t="shared" si="39"/>
        <v>56806.8</v>
      </c>
      <c r="P54" s="349">
        <f t="shared" si="39"/>
        <v>0</v>
      </c>
      <c r="Q54" s="349">
        <f t="shared" si="39"/>
        <v>0</v>
      </c>
      <c r="R54" s="349">
        <f t="shared" si="39"/>
        <v>0</v>
      </c>
      <c r="S54" s="349">
        <f t="shared" si="39"/>
        <v>0</v>
      </c>
    </row>
    <row r="55" spans="1:19" s="240" customFormat="1" ht="28.5" customHeight="1">
      <c r="A55" s="547"/>
      <c r="B55" s="422" t="s">
        <v>501</v>
      </c>
      <c r="C55" s="422"/>
      <c r="D55" s="425" t="s">
        <v>494</v>
      </c>
      <c r="E55" s="445" t="s">
        <v>502</v>
      </c>
      <c r="F55" s="425">
        <v>11</v>
      </c>
      <c r="G55" s="566">
        <v>11</v>
      </c>
      <c r="H55" s="567">
        <f>G55/F55*100</f>
        <v>100</v>
      </c>
      <c r="I55" s="563" t="s">
        <v>871</v>
      </c>
      <c r="J55" s="561" t="s">
        <v>174</v>
      </c>
      <c r="K55" s="560" t="s">
        <v>174</v>
      </c>
      <c r="L55" s="243" t="s">
        <v>0</v>
      </c>
      <c r="M55" s="334">
        <f>SUM(M56:M57)</f>
        <v>30410.1</v>
      </c>
      <c r="N55" s="334">
        <f t="shared" ref="N55:S55" si="40">SUM(N56:N57)</f>
        <v>103406.8</v>
      </c>
      <c r="O55" s="334">
        <f t="shared" si="40"/>
        <v>98540.800000000003</v>
      </c>
      <c r="P55" s="334">
        <f t="shared" si="40"/>
        <v>0</v>
      </c>
      <c r="Q55" s="334">
        <f t="shared" si="40"/>
        <v>4866</v>
      </c>
      <c r="R55" s="334">
        <f t="shared" si="40"/>
        <v>0</v>
      </c>
      <c r="S55" s="334">
        <f t="shared" si="40"/>
        <v>0</v>
      </c>
    </row>
    <row r="56" spans="1:19" s="240" customFormat="1" ht="26.25" customHeight="1">
      <c r="A56" s="547"/>
      <c r="B56" s="422"/>
      <c r="C56" s="422"/>
      <c r="D56" s="425"/>
      <c r="E56" s="446"/>
      <c r="F56" s="425"/>
      <c r="G56" s="566"/>
      <c r="H56" s="567"/>
      <c r="I56" s="564"/>
      <c r="J56" s="568"/>
      <c r="K56" s="560"/>
      <c r="L56" s="244" t="s">
        <v>52</v>
      </c>
      <c r="M56" s="345">
        <f>M59+M62</f>
        <v>25410.1</v>
      </c>
      <c r="N56" s="345">
        <f t="shared" ref="N56:S56" si="41">N59+N62</f>
        <v>46600</v>
      </c>
      <c r="O56" s="345">
        <f t="shared" si="41"/>
        <v>41734</v>
      </c>
      <c r="P56" s="345">
        <f t="shared" si="41"/>
        <v>0</v>
      </c>
      <c r="Q56" s="345">
        <f t="shared" si="41"/>
        <v>4866</v>
      </c>
      <c r="R56" s="345">
        <f t="shared" si="41"/>
        <v>0</v>
      </c>
      <c r="S56" s="345">
        <f t="shared" si="41"/>
        <v>0</v>
      </c>
    </row>
    <row r="57" spans="1:19" s="240" customFormat="1" ht="27" customHeight="1">
      <c r="A57" s="547"/>
      <c r="B57" s="422"/>
      <c r="C57" s="422"/>
      <c r="D57" s="425"/>
      <c r="E57" s="447"/>
      <c r="F57" s="425"/>
      <c r="G57" s="566"/>
      <c r="H57" s="567"/>
      <c r="I57" s="565"/>
      <c r="J57" s="562"/>
      <c r="K57" s="560"/>
      <c r="L57" s="244" t="s">
        <v>53</v>
      </c>
      <c r="M57" s="345">
        <f>M60+M63</f>
        <v>5000</v>
      </c>
      <c r="N57" s="345">
        <f t="shared" ref="N57:S57" si="42">N60+N63</f>
        <v>56806.8</v>
      </c>
      <c r="O57" s="345">
        <f t="shared" si="42"/>
        <v>56806.8</v>
      </c>
      <c r="P57" s="345">
        <f t="shared" si="42"/>
        <v>0</v>
      </c>
      <c r="Q57" s="345">
        <f t="shared" si="42"/>
        <v>0</v>
      </c>
      <c r="R57" s="345">
        <f t="shared" si="42"/>
        <v>0</v>
      </c>
      <c r="S57" s="345">
        <f t="shared" si="42"/>
        <v>0</v>
      </c>
    </row>
    <row r="58" spans="1:19" s="240" customFormat="1" ht="30.75" customHeight="1">
      <c r="A58" s="547"/>
      <c r="B58" s="438" t="s">
        <v>503</v>
      </c>
      <c r="C58" s="439"/>
      <c r="D58" s="426" t="s">
        <v>494</v>
      </c>
      <c r="E58" s="337" t="s">
        <v>683</v>
      </c>
      <c r="F58" s="330">
        <v>2.1</v>
      </c>
      <c r="G58" s="343">
        <v>2.6</v>
      </c>
      <c r="H58" s="347">
        <f>G58/F58*100</f>
        <v>123.80952380952381</v>
      </c>
      <c r="I58" s="355" t="s">
        <v>872</v>
      </c>
      <c r="J58" s="356" t="s">
        <v>174</v>
      </c>
      <c r="K58" s="356" t="s">
        <v>174</v>
      </c>
      <c r="L58" s="243" t="s">
        <v>0</v>
      </c>
      <c r="M58" s="334">
        <f>SUM(M59:M60)</f>
        <v>5000</v>
      </c>
      <c r="N58" s="334">
        <f t="shared" ref="N58:S58" si="43">SUM(N59:N60)</f>
        <v>56806.8</v>
      </c>
      <c r="O58" s="334">
        <f t="shared" si="43"/>
        <v>56806.8</v>
      </c>
      <c r="P58" s="334">
        <f t="shared" si="43"/>
        <v>0</v>
      </c>
      <c r="Q58" s="334">
        <f t="shared" si="43"/>
        <v>0</v>
      </c>
      <c r="R58" s="334">
        <f t="shared" si="43"/>
        <v>0</v>
      </c>
      <c r="S58" s="334">
        <f t="shared" si="43"/>
        <v>0</v>
      </c>
    </row>
    <row r="59" spans="1:19" s="240" customFormat="1" ht="30" customHeight="1">
      <c r="A59" s="547"/>
      <c r="B59" s="440"/>
      <c r="C59" s="441"/>
      <c r="D59" s="427"/>
      <c r="E59" s="337" t="s">
        <v>684</v>
      </c>
      <c r="F59" s="330">
        <v>0.5</v>
      </c>
      <c r="G59" s="343">
        <v>0.5</v>
      </c>
      <c r="H59" s="347">
        <f t="shared" ref="H59:H60" si="44">G59/F59*100</f>
        <v>100</v>
      </c>
      <c r="I59" s="355" t="s">
        <v>873</v>
      </c>
      <c r="J59" s="356" t="s">
        <v>174</v>
      </c>
      <c r="K59" s="356" t="s">
        <v>174</v>
      </c>
      <c r="L59" s="244" t="s">
        <v>52</v>
      </c>
      <c r="M59" s="345">
        <v>0</v>
      </c>
      <c r="N59" s="345">
        <v>0</v>
      </c>
      <c r="O59" s="345">
        <v>0</v>
      </c>
      <c r="P59" s="345">
        <v>0</v>
      </c>
      <c r="Q59" s="345">
        <v>0</v>
      </c>
      <c r="R59" s="345">
        <v>0</v>
      </c>
      <c r="S59" s="345">
        <v>0</v>
      </c>
    </row>
    <row r="60" spans="1:19" s="240" customFormat="1" ht="41.25" customHeight="1">
      <c r="A60" s="547"/>
      <c r="B60" s="442"/>
      <c r="C60" s="443"/>
      <c r="D60" s="428"/>
      <c r="E60" s="337" t="s">
        <v>685</v>
      </c>
      <c r="F60" s="330">
        <v>3</v>
      </c>
      <c r="G60" s="343">
        <v>5.2</v>
      </c>
      <c r="H60" s="347">
        <f t="shared" si="44"/>
        <v>173.33333333333334</v>
      </c>
      <c r="I60" s="355" t="s">
        <v>874</v>
      </c>
      <c r="J60" s="356" t="s">
        <v>174</v>
      </c>
      <c r="K60" s="356" t="s">
        <v>174</v>
      </c>
      <c r="L60" s="244" t="s">
        <v>53</v>
      </c>
      <c r="M60" s="345">
        <v>5000</v>
      </c>
      <c r="N60" s="345">
        <v>56806.8</v>
      </c>
      <c r="O60" s="345">
        <v>56806.8</v>
      </c>
      <c r="P60" s="345">
        <v>0</v>
      </c>
      <c r="Q60" s="345">
        <v>0</v>
      </c>
      <c r="R60" s="345">
        <v>0</v>
      </c>
      <c r="S60" s="345">
        <v>0</v>
      </c>
    </row>
    <row r="61" spans="1:19" s="240" customFormat="1" ht="16.5" customHeight="1">
      <c r="A61" s="547"/>
      <c r="B61" s="438" t="s">
        <v>504</v>
      </c>
      <c r="C61" s="439"/>
      <c r="D61" s="426" t="s">
        <v>494</v>
      </c>
      <c r="E61" s="445" t="s">
        <v>505</v>
      </c>
      <c r="F61" s="426">
        <v>90.8</v>
      </c>
      <c r="G61" s="529">
        <v>91</v>
      </c>
      <c r="H61" s="538">
        <f>G61/F61*100</f>
        <v>100.22026431718064</v>
      </c>
      <c r="I61" s="563" t="s">
        <v>875</v>
      </c>
      <c r="J61" s="561" t="s">
        <v>174</v>
      </c>
      <c r="K61" s="561" t="s">
        <v>174</v>
      </c>
      <c r="L61" s="243" t="s">
        <v>0</v>
      </c>
      <c r="M61" s="334">
        <f>SUM(M62:M63)</f>
        <v>25410.1</v>
      </c>
      <c r="N61" s="334">
        <f t="shared" ref="N61:S61" si="45">SUM(N62:N63)</f>
        <v>46600</v>
      </c>
      <c r="O61" s="334">
        <f t="shared" si="45"/>
        <v>41734</v>
      </c>
      <c r="P61" s="334">
        <f t="shared" si="45"/>
        <v>0</v>
      </c>
      <c r="Q61" s="334">
        <f t="shared" si="45"/>
        <v>4866</v>
      </c>
      <c r="R61" s="334">
        <f t="shared" si="45"/>
        <v>0</v>
      </c>
      <c r="S61" s="334">
        <f t="shared" si="45"/>
        <v>0</v>
      </c>
    </row>
    <row r="62" spans="1:19" s="240" customFormat="1" ht="22.5">
      <c r="A62" s="547"/>
      <c r="B62" s="440"/>
      <c r="C62" s="441"/>
      <c r="D62" s="427"/>
      <c r="E62" s="447"/>
      <c r="F62" s="428"/>
      <c r="G62" s="531"/>
      <c r="H62" s="540"/>
      <c r="I62" s="564"/>
      <c r="J62" s="562"/>
      <c r="K62" s="562"/>
      <c r="L62" s="244" t="s">
        <v>52</v>
      </c>
      <c r="M62" s="345">
        <v>25410.1</v>
      </c>
      <c r="N62" s="345">
        <v>46600</v>
      </c>
      <c r="O62" s="345">
        <v>41734</v>
      </c>
      <c r="P62" s="345">
        <v>0</v>
      </c>
      <c r="Q62" s="345">
        <v>4866</v>
      </c>
      <c r="R62" s="345">
        <v>0</v>
      </c>
      <c r="S62" s="345">
        <v>0</v>
      </c>
    </row>
    <row r="63" spans="1:19" s="240" customFormat="1" ht="53.25" customHeight="1">
      <c r="A63" s="547"/>
      <c r="B63" s="442"/>
      <c r="C63" s="443"/>
      <c r="D63" s="428"/>
      <c r="E63" s="332" t="s">
        <v>506</v>
      </c>
      <c r="F63" s="330">
        <v>2</v>
      </c>
      <c r="G63" s="343">
        <v>4</v>
      </c>
      <c r="H63" s="347">
        <f>G63/F63*100</f>
        <v>200</v>
      </c>
      <c r="I63" s="565"/>
      <c r="J63" s="356" t="s">
        <v>174</v>
      </c>
      <c r="K63" s="356" t="s">
        <v>174</v>
      </c>
      <c r="L63" s="244" t="s">
        <v>53</v>
      </c>
      <c r="M63" s="345">
        <v>0</v>
      </c>
      <c r="N63" s="345">
        <v>0</v>
      </c>
      <c r="O63" s="345">
        <v>0</v>
      </c>
      <c r="P63" s="345">
        <v>0</v>
      </c>
      <c r="Q63" s="345">
        <v>0</v>
      </c>
      <c r="R63" s="345">
        <v>0</v>
      </c>
      <c r="S63" s="345">
        <v>0</v>
      </c>
    </row>
    <row r="64" spans="1:19" s="14" customFormat="1" ht="12.75">
      <c r="A64" s="547"/>
      <c r="B64" s="493" t="s">
        <v>389</v>
      </c>
      <c r="C64" s="494"/>
      <c r="D64" s="494"/>
      <c r="E64" s="494"/>
      <c r="F64" s="494"/>
      <c r="G64" s="494"/>
      <c r="H64" s="494"/>
      <c r="I64" s="494"/>
      <c r="J64" s="494"/>
      <c r="K64" s="495"/>
      <c r="L64" s="18" t="s">
        <v>0</v>
      </c>
      <c r="M64" s="350">
        <f>M52</f>
        <v>30410.1</v>
      </c>
      <c r="N64" s="350">
        <f t="shared" ref="N64:S64" si="46">N52</f>
        <v>103406.8</v>
      </c>
      <c r="O64" s="350">
        <f t="shared" si="46"/>
        <v>98540.800000000003</v>
      </c>
      <c r="P64" s="350">
        <f t="shared" si="46"/>
        <v>0</v>
      </c>
      <c r="Q64" s="350">
        <f t="shared" si="46"/>
        <v>4866</v>
      </c>
      <c r="R64" s="350">
        <f t="shared" si="46"/>
        <v>0</v>
      </c>
      <c r="S64" s="350">
        <f t="shared" si="46"/>
        <v>0</v>
      </c>
    </row>
    <row r="65" spans="1:19" s="14" customFormat="1" ht="22.5">
      <c r="A65" s="547"/>
      <c r="B65" s="496"/>
      <c r="C65" s="497"/>
      <c r="D65" s="497"/>
      <c r="E65" s="497"/>
      <c r="F65" s="497"/>
      <c r="G65" s="497"/>
      <c r="H65" s="497"/>
      <c r="I65" s="497"/>
      <c r="J65" s="497"/>
      <c r="K65" s="498"/>
      <c r="L65" s="13" t="s">
        <v>52</v>
      </c>
      <c r="M65" s="349">
        <f>M53</f>
        <v>25410.1</v>
      </c>
      <c r="N65" s="349">
        <f t="shared" ref="N65:S66" si="47">N53</f>
        <v>46600</v>
      </c>
      <c r="O65" s="349">
        <f t="shared" si="47"/>
        <v>41734</v>
      </c>
      <c r="P65" s="349">
        <f t="shared" si="47"/>
        <v>0</v>
      </c>
      <c r="Q65" s="349">
        <f t="shared" si="47"/>
        <v>4866</v>
      </c>
      <c r="R65" s="349">
        <f t="shared" si="47"/>
        <v>0</v>
      </c>
      <c r="S65" s="349">
        <f t="shared" si="47"/>
        <v>0</v>
      </c>
    </row>
    <row r="66" spans="1:19" s="14" customFormat="1" ht="12.75">
      <c r="A66" s="547"/>
      <c r="B66" s="499"/>
      <c r="C66" s="500"/>
      <c r="D66" s="500"/>
      <c r="E66" s="500"/>
      <c r="F66" s="500"/>
      <c r="G66" s="500"/>
      <c r="H66" s="500"/>
      <c r="I66" s="500"/>
      <c r="J66" s="500"/>
      <c r="K66" s="501"/>
      <c r="L66" s="13" t="s">
        <v>53</v>
      </c>
      <c r="M66" s="349">
        <f>M54</f>
        <v>5000</v>
      </c>
      <c r="N66" s="349">
        <f t="shared" si="47"/>
        <v>56806.8</v>
      </c>
      <c r="O66" s="349">
        <f t="shared" si="47"/>
        <v>56806.8</v>
      </c>
      <c r="P66" s="349">
        <f t="shared" si="47"/>
        <v>0</v>
      </c>
      <c r="Q66" s="349">
        <f t="shared" si="47"/>
        <v>0</v>
      </c>
      <c r="R66" s="349">
        <f t="shared" si="47"/>
        <v>0</v>
      </c>
      <c r="S66" s="349">
        <f t="shared" si="47"/>
        <v>0</v>
      </c>
    </row>
    <row r="67" spans="1:19" s="14" customFormat="1" ht="19.5" customHeight="1">
      <c r="A67" s="547" t="s">
        <v>208</v>
      </c>
      <c r="B67" s="548" t="s">
        <v>90</v>
      </c>
      <c r="C67" s="549"/>
      <c r="D67" s="549"/>
      <c r="E67" s="549"/>
      <c r="F67" s="549"/>
      <c r="G67" s="549"/>
      <c r="H67" s="549"/>
      <c r="I67" s="549"/>
      <c r="J67" s="549"/>
      <c r="K67" s="549"/>
      <c r="L67" s="549"/>
      <c r="M67" s="549"/>
      <c r="N67" s="549"/>
      <c r="O67" s="549"/>
      <c r="P67" s="549"/>
      <c r="Q67" s="549"/>
      <c r="R67" s="549"/>
      <c r="S67" s="550"/>
    </row>
    <row r="68" spans="1:19" ht="38.25" customHeight="1">
      <c r="A68" s="547"/>
      <c r="B68" s="454" t="s">
        <v>895</v>
      </c>
      <c r="C68" s="455"/>
      <c r="D68" s="460" t="s">
        <v>76</v>
      </c>
      <c r="E68" s="129" t="s">
        <v>91</v>
      </c>
      <c r="F68" s="314"/>
      <c r="G68" s="314"/>
      <c r="H68" s="129"/>
      <c r="I68" s="474" t="s">
        <v>1370</v>
      </c>
      <c r="J68" s="418" t="s">
        <v>395</v>
      </c>
      <c r="K68" s="418" t="s">
        <v>396</v>
      </c>
      <c r="L68" s="551" t="s">
        <v>0</v>
      </c>
      <c r="M68" s="554">
        <f>SUM(M72:M79)</f>
        <v>470</v>
      </c>
      <c r="N68" s="554">
        <f t="shared" ref="N68:S68" si="48">SUM(N72:N79)</f>
        <v>470</v>
      </c>
      <c r="O68" s="554">
        <f t="shared" si="48"/>
        <v>0</v>
      </c>
      <c r="P68" s="554">
        <f t="shared" si="48"/>
        <v>0</v>
      </c>
      <c r="Q68" s="554">
        <f t="shared" si="48"/>
        <v>0</v>
      </c>
      <c r="R68" s="554">
        <f t="shared" si="48"/>
        <v>0</v>
      </c>
      <c r="S68" s="554">
        <f t="shared" si="48"/>
        <v>470</v>
      </c>
    </row>
    <row r="69" spans="1:19" ht="25.5">
      <c r="A69" s="547"/>
      <c r="B69" s="456"/>
      <c r="C69" s="457"/>
      <c r="D69" s="461"/>
      <c r="E69" s="129" t="s">
        <v>1371</v>
      </c>
      <c r="F69" s="314">
        <v>1845</v>
      </c>
      <c r="G69" s="314">
        <v>1885</v>
      </c>
      <c r="H69" s="322">
        <v>100</v>
      </c>
      <c r="I69" s="475"/>
      <c r="J69" s="419"/>
      <c r="K69" s="419"/>
      <c r="L69" s="552"/>
      <c r="M69" s="555"/>
      <c r="N69" s="555"/>
      <c r="O69" s="555"/>
      <c r="P69" s="555"/>
      <c r="Q69" s="555"/>
      <c r="R69" s="555"/>
      <c r="S69" s="555"/>
    </row>
    <row r="70" spans="1:19" ht="25.5">
      <c r="A70" s="547"/>
      <c r="B70" s="456"/>
      <c r="C70" s="457"/>
      <c r="D70" s="461"/>
      <c r="E70" s="129" t="s">
        <v>92</v>
      </c>
      <c r="F70" s="314">
        <v>0.18</v>
      </c>
      <c r="G70" s="314">
        <v>0.18</v>
      </c>
      <c r="H70" s="322">
        <v>100</v>
      </c>
      <c r="I70" s="475"/>
      <c r="J70" s="419"/>
      <c r="K70" s="419"/>
      <c r="L70" s="552"/>
      <c r="M70" s="555"/>
      <c r="N70" s="555"/>
      <c r="O70" s="555"/>
      <c r="P70" s="555"/>
      <c r="Q70" s="555"/>
      <c r="R70" s="555"/>
      <c r="S70" s="555"/>
    </row>
    <row r="71" spans="1:19" ht="25.5">
      <c r="A71" s="547"/>
      <c r="B71" s="456"/>
      <c r="C71" s="457"/>
      <c r="D71" s="461"/>
      <c r="E71" s="129" t="s">
        <v>93</v>
      </c>
      <c r="F71" s="314">
        <v>8.3000000000000007</v>
      </c>
      <c r="G71" s="314">
        <v>8.3000000000000007</v>
      </c>
      <c r="H71" s="322">
        <v>100</v>
      </c>
      <c r="I71" s="475"/>
      <c r="J71" s="419"/>
      <c r="K71" s="419"/>
      <c r="L71" s="553"/>
      <c r="M71" s="556"/>
      <c r="N71" s="556"/>
      <c r="O71" s="556"/>
      <c r="P71" s="556"/>
      <c r="Q71" s="556"/>
      <c r="R71" s="556"/>
      <c r="S71" s="556"/>
    </row>
    <row r="72" spans="1:19" ht="25.5">
      <c r="A72" s="547"/>
      <c r="B72" s="456"/>
      <c r="C72" s="457"/>
      <c r="D72" s="461"/>
      <c r="E72" s="129" t="s">
        <v>94</v>
      </c>
      <c r="F72" s="314">
        <v>27.5</v>
      </c>
      <c r="G72" s="314">
        <v>27.5</v>
      </c>
      <c r="H72" s="322">
        <v>100</v>
      </c>
      <c r="I72" s="475"/>
      <c r="J72" s="419"/>
      <c r="K72" s="419"/>
      <c r="L72" s="545" t="s">
        <v>52</v>
      </c>
      <c r="M72" s="542">
        <v>0</v>
      </c>
      <c r="N72" s="542">
        <v>0</v>
      </c>
      <c r="O72" s="542">
        <v>0</v>
      </c>
      <c r="P72" s="542">
        <v>0</v>
      </c>
      <c r="Q72" s="542">
        <v>0</v>
      </c>
      <c r="R72" s="542">
        <v>0</v>
      </c>
      <c r="S72" s="542">
        <v>0</v>
      </c>
    </row>
    <row r="73" spans="1:19" ht="25.5">
      <c r="A73" s="547"/>
      <c r="B73" s="456"/>
      <c r="C73" s="457"/>
      <c r="D73" s="461"/>
      <c r="E73" s="129" t="s">
        <v>95</v>
      </c>
      <c r="F73" s="314">
        <v>1485</v>
      </c>
      <c r="G73" s="314">
        <v>1485</v>
      </c>
      <c r="H73" s="322">
        <v>100</v>
      </c>
      <c r="I73" s="475"/>
      <c r="J73" s="419"/>
      <c r="K73" s="419"/>
      <c r="L73" s="546"/>
      <c r="M73" s="543"/>
      <c r="N73" s="543"/>
      <c r="O73" s="543"/>
      <c r="P73" s="543"/>
      <c r="Q73" s="543"/>
      <c r="R73" s="543"/>
      <c r="S73" s="543"/>
    </row>
    <row r="74" spans="1:19" ht="38.25">
      <c r="A74" s="547"/>
      <c r="B74" s="456"/>
      <c r="C74" s="457"/>
      <c r="D74" s="461"/>
      <c r="E74" s="129" t="s">
        <v>96</v>
      </c>
      <c r="F74" s="314"/>
      <c r="G74" s="314"/>
      <c r="H74" s="322"/>
      <c r="I74" s="475"/>
      <c r="J74" s="419"/>
      <c r="K74" s="419"/>
      <c r="L74" s="546"/>
      <c r="M74" s="543"/>
      <c r="N74" s="543"/>
      <c r="O74" s="543"/>
      <c r="P74" s="543"/>
      <c r="Q74" s="543"/>
      <c r="R74" s="543"/>
      <c r="S74" s="543"/>
    </row>
    <row r="75" spans="1:19" ht="25.5">
      <c r="A75" s="547"/>
      <c r="B75" s="456"/>
      <c r="C75" s="457"/>
      <c r="D75" s="461"/>
      <c r="E75" s="129" t="s">
        <v>97</v>
      </c>
      <c r="F75" s="314">
        <v>81</v>
      </c>
      <c r="G75" s="314">
        <v>81</v>
      </c>
      <c r="H75" s="322">
        <v>100</v>
      </c>
      <c r="I75" s="475"/>
      <c r="J75" s="419"/>
      <c r="K75" s="419"/>
      <c r="L75" s="557"/>
      <c r="M75" s="544"/>
      <c r="N75" s="544"/>
      <c r="O75" s="544"/>
      <c r="P75" s="544"/>
      <c r="Q75" s="544"/>
      <c r="R75" s="544"/>
      <c r="S75" s="544"/>
    </row>
    <row r="76" spans="1:19" ht="25.5">
      <c r="A76" s="547"/>
      <c r="B76" s="456"/>
      <c r="C76" s="457"/>
      <c r="D76" s="461"/>
      <c r="E76" s="129" t="s">
        <v>92</v>
      </c>
      <c r="F76" s="314">
        <v>0.16</v>
      </c>
      <c r="G76" s="314">
        <v>0.16</v>
      </c>
      <c r="H76" s="322">
        <v>100</v>
      </c>
      <c r="I76" s="475"/>
      <c r="J76" s="419"/>
      <c r="K76" s="419"/>
      <c r="L76" s="545" t="s">
        <v>53</v>
      </c>
      <c r="M76" s="542">
        <v>470</v>
      </c>
      <c r="N76" s="542">
        <v>470</v>
      </c>
      <c r="O76" s="542">
        <v>0</v>
      </c>
      <c r="P76" s="542">
        <v>0</v>
      </c>
      <c r="Q76" s="542">
        <v>0</v>
      </c>
      <c r="R76" s="542">
        <v>0</v>
      </c>
      <c r="S76" s="542">
        <v>470</v>
      </c>
    </row>
    <row r="77" spans="1:19" ht="25.5">
      <c r="A77" s="547"/>
      <c r="B77" s="456"/>
      <c r="C77" s="457"/>
      <c r="D77" s="461"/>
      <c r="E77" s="129" t="s">
        <v>98</v>
      </c>
      <c r="F77" s="314">
        <v>0.25</v>
      </c>
      <c r="G77" s="314">
        <v>0.25</v>
      </c>
      <c r="H77" s="322">
        <v>100</v>
      </c>
      <c r="I77" s="475"/>
      <c r="J77" s="419"/>
      <c r="K77" s="419"/>
      <c r="L77" s="546"/>
      <c r="M77" s="543"/>
      <c r="N77" s="543"/>
      <c r="O77" s="543"/>
      <c r="P77" s="543"/>
      <c r="Q77" s="543"/>
      <c r="R77" s="543"/>
      <c r="S77" s="543"/>
    </row>
    <row r="78" spans="1:19" ht="25.5">
      <c r="A78" s="547"/>
      <c r="B78" s="456"/>
      <c r="C78" s="457"/>
      <c r="D78" s="461"/>
      <c r="E78" s="129" t="s">
        <v>99</v>
      </c>
      <c r="F78" s="314">
        <v>1.44</v>
      </c>
      <c r="G78" s="314">
        <v>1.44</v>
      </c>
      <c r="H78" s="322">
        <v>100</v>
      </c>
      <c r="I78" s="475"/>
      <c r="J78" s="419"/>
      <c r="K78" s="419"/>
      <c r="L78" s="546"/>
      <c r="M78" s="543"/>
      <c r="N78" s="543"/>
      <c r="O78" s="543"/>
      <c r="P78" s="543"/>
      <c r="Q78" s="543"/>
      <c r="R78" s="543"/>
      <c r="S78" s="543"/>
    </row>
    <row r="79" spans="1:19" ht="25.5">
      <c r="A79" s="547"/>
      <c r="B79" s="458"/>
      <c r="C79" s="459"/>
      <c r="D79" s="461"/>
      <c r="E79" s="259" t="s">
        <v>100</v>
      </c>
      <c r="F79" s="319">
        <v>0.18</v>
      </c>
      <c r="G79" s="319">
        <v>0.18</v>
      </c>
      <c r="H79" s="321">
        <v>100</v>
      </c>
      <c r="I79" s="476"/>
      <c r="J79" s="420"/>
      <c r="K79" s="420"/>
      <c r="L79" s="546"/>
      <c r="M79" s="543"/>
      <c r="N79" s="543"/>
      <c r="O79" s="543"/>
      <c r="P79" s="543"/>
      <c r="Q79" s="543"/>
      <c r="R79" s="543"/>
      <c r="S79" s="543"/>
    </row>
    <row r="80" spans="1:19" ht="16.5" customHeight="1">
      <c r="A80" s="547"/>
      <c r="B80" s="558" t="s">
        <v>390</v>
      </c>
      <c r="C80" s="558"/>
      <c r="D80" s="558"/>
      <c r="E80" s="558"/>
      <c r="F80" s="558"/>
      <c r="G80" s="558"/>
      <c r="H80" s="558"/>
      <c r="I80" s="558"/>
      <c r="J80" s="558"/>
      <c r="K80" s="558"/>
      <c r="L80" s="122" t="s">
        <v>0</v>
      </c>
      <c r="M80" s="350">
        <f>M68</f>
        <v>470</v>
      </c>
      <c r="N80" s="350">
        <f t="shared" ref="N80:S80" si="49">N68</f>
        <v>470</v>
      </c>
      <c r="O80" s="350">
        <f t="shared" si="49"/>
        <v>0</v>
      </c>
      <c r="P80" s="350">
        <f t="shared" si="49"/>
        <v>0</v>
      </c>
      <c r="Q80" s="350">
        <f t="shared" si="49"/>
        <v>0</v>
      </c>
      <c r="R80" s="350">
        <f t="shared" si="49"/>
        <v>0</v>
      </c>
      <c r="S80" s="350">
        <f t="shared" si="49"/>
        <v>470</v>
      </c>
    </row>
    <row r="81" spans="1:19" ht="16.5" customHeight="1">
      <c r="A81" s="547"/>
      <c r="B81" s="558"/>
      <c r="C81" s="558"/>
      <c r="D81" s="558"/>
      <c r="E81" s="558"/>
      <c r="F81" s="558"/>
      <c r="G81" s="558"/>
      <c r="H81" s="558"/>
      <c r="I81" s="558"/>
      <c r="J81" s="558"/>
      <c r="K81" s="558"/>
      <c r="L81" s="13" t="s">
        <v>52</v>
      </c>
      <c r="M81" s="349">
        <f t="shared" ref="M81:S81" si="50">M69</f>
        <v>0</v>
      </c>
      <c r="N81" s="349">
        <f t="shared" si="50"/>
        <v>0</v>
      </c>
      <c r="O81" s="349">
        <f t="shared" si="50"/>
        <v>0</v>
      </c>
      <c r="P81" s="349">
        <f t="shared" si="50"/>
        <v>0</v>
      </c>
      <c r="Q81" s="349">
        <f t="shared" si="50"/>
        <v>0</v>
      </c>
      <c r="R81" s="349">
        <f t="shared" si="50"/>
        <v>0</v>
      </c>
      <c r="S81" s="349">
        <f t="shared" si="50"/>
        <v>0</v>
      </c>
    </row>
    <row r="82" spans="1:19" ht="15.75" customHeight="1">
      <c r="A82" s="547"/>
      <c r="B82" s="558"/>
      <c r="C82" s="558"/>
      <c r="D82" s="558"/>
      <c r="E82" s="558"/>
      <c r="F82" s="558"/>
      <c r="G82" s="558"/>
      <c r="H82" s="558"/>
      <c r="I82" s="558"/>
      <c r="J82" s="558"/>
      <c r="K82" s="558"/>
      <c r="L82" s="13" t="s">
        <v>53</v>
      </c>
      <c r="M82" s="349">
        <f>M80-M81</f>
        <v>470</v>
      </c>
      <c r="N82" s="349">
        <f t="shared" ref="N82:S82" si="51">N80-N81</f>
        <v>470</v>
      </c>
      <c r="O82" s="349">
        <f t="shared" si="51"/>
        <v>0</v>
      </c>
      <c r="P82" s="349">
        <f t="shared" si="51"/>
        <v>0</v>
      </c>
      <c r="Q82" s="349">
        <f t="shared" si="51"/>
        <v>0</v>
      </c>
      <c r="R82" s="349">
        <f t="shared" si="51"/>
        <v>0</v>
      </c>
      <c r="S82" s="349">
        <f t="shared" si="51"/>
        <v>470</v>
      </c>
    </row>
  </sheetData>
  <mergeCells count="197">
    <mergeCell ref="B42:C44"/>
    <mergeCell ref="D42:D44"/>
    <mergeCell ref="J45:J47"/>
    <mergeCell ref="K45:K47"/>
    <mergeCell ref="B39:C41"/>
    <mergeCell ref="D39:D41"/>
    <mergeCell ref="E39:E41"/>
    <mergeCell ref="F39:F41"/>
    <mergeCell ref="G39:G41"/>
    <mergeCell ref="H39:H41"/>
    <mergeCell ref="I39:I41"/>
    <mergeCell ref="J39:J41"/>
    <mergeCell ref="K39:K41"/>
    <mergeCell ref="B45:C47"/>
    <mergeCell ref="D45:D47"/>
    <mergeCell ref="B36:C38"/>
    <mergeCell ref="D36:D38"/>
    <mergeCell ref="E36:E38"/>
    <mergeCell ref="F36:F38"/>
    <mergeCell ref="G36:G38"/>
    <mergeCell ref="H36:H38"/>
    <mergeCell ref="I36:I38"/>
    <mergeCell ref="J36:J38"/>
    <mergeCell ref="K36:K38"/>
    <mergeCell ref="J6:J7"/>
    <mergeCell ref="K6:K7"/>
    <mergeCell ref="A8:A50"/>
    <mergeCell ref="B8:S8"/>
    <mergeCell ref="B9:C11"/>
    <mergeCell ref="D10:D11"/>
    <mergeCell ref="E10:E11"/>
    <mergeCell ref="F10:F11"/>
    <mergeCell ref="G10:G11"/>
    <mergeCell ref="H10:H11"/>
    <mergeCell ref="A5:A7"/>
    <mergeCell ref="B5:C7"/>
    <mergeCell ref="D5:D7"/>
    <mergeCell ref="E6:E7"/>
    <mergeCell ref="F6:F7"/>
    <mergeCell ref="G6:G7"/>
    <mergeCell ref="H6:H7"/>
    <mergeCell ref="I6:I7"/>
    <mergeCell ref="I10:I11"/>
    <mergeCell ref="J10:J11"/>
    <mergeCell ref="K10:K11"/>
    <mergeCell ref="K30:K32"/>
    <mergeCell ref="B33:C35"/>
    <mergeCell ref="D33:D35"/>
    <mergeCell ref="B12:C14"/>
    <mergeCell ref="D12:D14"/>
    <mergeCell ref="E12:E14"/>
    <mergeCell ref="F12:F14"/>
    <mergeCell ref="G12:G14"/>
    <mergeCell ref="H12:H14"/>
    <mergeCell ref="I12:I14"/>
    <mergeCell ref="J12:J14"/>
    <mergeCell ref="K12:K14"/>
    <mergeCell ref="B15:C17"/>
    <mergeCell ref="D15:D17"/>
    <mergeCell ref="E15:E17"/>
    <mergeCell ref="F15:F17"/>
    <mergeCell ref="G15:G17"/>
    <mergeCell ref="H15:H17"/>
    <mergeCell ref="I15:I17"/>
    <mergeCell ref="J15:J17"/>
    <mergeCell ref="K15:K17"/>
    <mergeCell ref="B24:C26"/>
    <mergeCell ref="D24:D26"/>
    <mergeCell ref="E24:E25"/>
    <mergeCell ref="F24:F25"/>
    <mergeCell ref="G24:G25"/>
    <mergeCell ref="H24:H25"/>
    <mergeCell ref="I24:I25"/>
    <mergeCell ref="J24:J26"/>
    <mergeCell ref="K24:K26"/>
    <mergeCell ref="K27:K29"/>
    <mergeCell ref="I27:I29"/>
    <mergeCell ref="H27:H29"/>
    <mergeCell ref="G27:G29"/>
    <mergeCell ref="F27:F29"/>
    <mergeCell ref="E27:E29"/>
    <mergeCell ref="B30:C32"/>
    <mergeCell ref="D30:D32"/>
    <mergeCell ref="B27:C29"/>
    <mergeCell ref="D27:D29"/>
    <mergeCell ref="J27:J29"/>
    <mergeCell ref="I30:I32"/>
    <mergeCell ref="J30:J32"/>
    <mergeCell ref="E33:E35"/>
    <mergeCell ref="F33:F35"/>
    <mergeCell ref="G33:G35"/>
    <mergeCell ref="H33:H35"/>
    <mergeCell ref="I33:I35"/>
    <mergeCell ref="J33:J35"/>
    <mergeCell ref="K33:K35"/>
    <mergeCell ref="E30:E32"/>
    <mergeCell ref="F30:F32"/>
    <mergeCell ref="G30:G32"/>
    <mergeCell ref="H30:H32"/>
    <mergeCell ref="F55:F57"/>
    <mergeCell ref="G55:G57"/>
    <mergeCell ref="H55:H57"/>
    <mergeCell ref="I55:I57"/>
    <mergeCell ref="J55:J57"/>
    <mergeCell ref="I53:I54"/>
    <mergeCell ref="H53:H54"/>
    <mergeCell ref="G53:G54"/>
    <mergeCell ref="F53:F54"/>
    <mergeCell ref="E53:E54"/>
    <mergeCell ref="K55:K57"/>
    <mergeCell ref="B48:K50"/>
    <mergeCell ref="A51:A66"/>
    <mergeCell ref="B51:S51"/>
    <mergeCell ref="B52:C54"/>
    <mergeCell ref="D52:D54"/>
    <mergeCell ref="J53:J54"/>
    <mergeCell ref="B55:C57"/>
    <mergeCell ref="D55:D57"/>
    <mergeCell ref="E55:E57"/>
    <mergeCell ref="G61:G62"/>
    <mergeCell ref="H61:H62"/>
    <mergeCell ref="J61:J62"/>
    <mergeCell ref="K61:K62"/>
    <mergeCell ref="B64:K66"/>
    <mergeCell ref="B58:C60"/>
    <mergeCell ref="D58:D60"/>
    <mergeCell ref="B61:C63"/>
    <mergeCell ref="D61:D63"/>
    <mergeCell ref="E61:E62"/>
    <mergeCell ref="F61:F62"/>
    <mergeCell ref="K53:K54"/>
    <mergeCell ref="I61:I63"/>
    <mergeCell ref="A67:A82"/>
    <mergeCell ref="B67:S67"/>
    <mergeCell ref="B68:C79"/>
    <mergeCell ref="D68:D79"/>
    <mergeCell ref="I68:I79"/>
    <mergeCell ref="J68:J79"/>
    <mergeCell ref="K68:K79"/>
    <mergeCell ref="L68:L71"/>
    <mergeCell ref="M68:M71"/>
    <mergeCell ref="N68:N71"/>
    <mergeCell ref="O68:O71"/>
    <mergeCell ref="P68:P71"/>
    <mergeCell ref="Q68:Q71"/>
    <mergeCell ref="R68:R71"/>
    <mergeCell ref="S68:S71"/>
    <mergeCell ref="L72:L75"/>
    <mergeCell ref="M72:M75"/>
    <mergeCell ref="N72:N75"/>
    <mergeCell ref="O72:O75"/>
    <mergeCell ref="P72:P75"/>
    <mergeCell ref="S76:S79"/>
    <mergeCell ref="B80:K82"/>
    <mergeCell ref="Q72:Q75"/>
    <mergeCell ref="R72:R75"/>
    <mergeCell ref="S72:S75"/>
    <mergeCell ref="L76:L79"/>
    <mergeCell ref="M76:M79"/>
    <mergeCell ref="N76:N79"/>
    <mergeCell ref="O76:O79"/>
    <mergeCell ref="P76:P79"/>
    <mergeCell ref="Q76:Q79"/>
    <mergeCell ref="R76:R79"/>
    <mergeCell ref="N2:S2"/>
    <mergeCell ref="B4:C4"/>
    <mergeCell ref="H2:H3"/>
    <mergeCell ref="I2:I3"/>
    <mergeCell ref="J2:J3"/>
    <mergeCell ref="K2:K3"/>
    <mergeCell ref="L2:L3"/>
    <mergeCell ref="M2:M3"/>
    <mergeCell ref="A1:A3"/>
    <mergeCell ref="B1:C3"/>
    <mergeCell ref="D1:D3"/>
    <mergeCell ref="E1:K1"/>
    <mergeCell ref="L1:S1"/>
    <mergeCell ref="E2:E3"/>
    <mergeCell ref="F2:G2"/>
    <mergeCell ref="B18:C20"/>
    <mergeCell ref="B21:C23"/>
    <mergeCell ref="D18:D20"/>
    <mergeCell ref="E18:E20"/>
    <mergeCell ref="F18:F20"/>
    <mergeCell ref="G18:G20"/>
    <mergeCell ref="H18:H20"/>
    <mergeCell ref="I18:I20"/>
    <mergeCell ref="J18:J20"/>
    <mergeCell ref="K18:K20"/>
    <mergeCell ref="D21:D23"/>
    <mergeCell ref="E21:E23"/>
    <mergeCell ref="F21:F23"/>
    <mergeCell ref="G21:G23"/>
    <mergeCell ref="H21:H23"/>
    <mergeCell ref="J21:J23"/>
    <mergeCell ref="K21:K23"/>
    <mergeCell ref="I21:I23"/>
  </mergeCells>
  <printOptions horizontalCentered="1"/>
  <pageMargins left="0.23622047244094491" right="0.15748031496062992" top="0.39370078740157483" bottom="0.43307086614173229" header="0.31496062992125984" footer="0.31496062992125984"/>
  <pageSetup paperSize="9" scale="58" firstPageNumber="8" orientation="landscape" useFirstPageNumber="1" r:id="rId1"/>
  <headerFooter>
    <oddFooter>&amp;C&amp;P</oddFooter>
  </headerFooter>
  <rowBreaks count="3" manualBreakCount="3">
    <brk id="23" min="1" max="18" man="1"/>
    <brk id="44" min="1" max="18" man="1"/>
    <brk id="66" min="1" max="18" man="1"/>
  </rowBreaks>
</worksheet>
</file>

<file path=xl/worksheets/sheet4.xml><?xml version="1.0" encoding="utf-8"?>
<worksheet xmlns="http://schemas.openxmlformats.org/spreadsheetml/2006/main" xmlns:r="http://schemas.openxmlformats.org/officeDocument/2006/relationships">
  <dimension ref="A2:V407"/>
  <sheetViews>
    <sheetView view="pageBreakPreview" zoomScale="90" zoomScaleSheetLayoutView="90" workbookViewId="0">
      <pane ySplit="1" topLeftCell="A2" activePane="bottomLeft" state="frozen"/>
      <selection activeCell="I13" sqref="I13"/>
      <selection pane="bottomLeft" activeCell="N392" sqref="N392"/>
    </sheetView>
  </sheetViews>
  <sheetFormatPr defaultRowHeight="15.75"/>
  <cols>
    <col min="1" max="1" width="4.5703125" style="15" customWidth="1"/>
    <col min="2" max="2" width="9.85546875" style="43" customWidth="1"/>
    <col min="3" max="3" width="30" style="43" customWidth="1"/>
    <col min="4" max="4" width="17.28515625" style="43" customWidth="1"/>
    <col min="5" max="5" width="39.5703125" style="43" customWidth="1"/>
    <col min="6" max="6" width="9.7109375" style="44" customWidth="1"/>
    <col min="7" max="7" width="9.28515625" style="43" customWidth="1"/>
    <col min="8" max="8" width="5.85546875" style="43" customWidth="1"/>
    <col min="9" max="9" width="45.7109375" style="43" customWidth="1"/>
    <col min="10" max="10" width="6.5703125" style="45" customWidth="1"/>
    <col min="11" max="11" width="6.7109375" style="45" customWidth="1"/>
    <col min="12" max="12" width="9.7109375" style="43" customWidth="1"/>
    <col min="13" max="13" width="12.140625" style="46" customWidth="1"/>
    <col min="14" max="14" width="10.85546875" style="46" customWidth="1"/>
    <col min="15" max="15" width="10.5703125" style="46" customWidth="1"/>
    <col min="16" max="16" width="9.42578125" style="46" customWidth="1"/>
    <col min="17" max="17" width="10.85546875" style="46" customWidth="1"/>
    <col min="18" max="18" width="7.85546875" style="46" customWidth="1"/>
    <col min="19" max="19" width="8.28515625" style="46" customWidth="1"/>
    <col min="20" max="16384" width="9.140625" style="7"/>
  </cols>
  <sheetData>
    <row r="2" spans="1:19" s="14" customFormat="1" ht="13.5">
      <c r="A2" s="400"/>
      <c r="B2" s="402" t="s">
        <v>1012</v>
      </c>
      <c r="C2" s="402"/>
      <c r="D2" s="522" t="s">
        <v>23</v>
      </c>
      <c r="E2" s="406" t="s">
        <v>24</v>
      </c>
      <c r="F2" s="406"/>
      <c r="G2" s="406"/>
      <c r="H2" s="406"/>
      <c r="I2" s="406"/>
      <c r="J2" s="406"/>
      <c r="K2" s="406"/>
      <c r="L2" s="406" t="s">
        <v>773</v>
      </c>
      <c r="M2" s="406"/>
      <c r="N2" s="406"/>
      <c r="O2" s="406"/>
      <c r="P2" s="406"/>
      <c r="Q2" s="406"/>
      <c r="R2" s="406"/>
      <c r="S2" s="406"/>
    </row>
    <row r="3" spans="1:19" s="14" customFormat="1" ht="12.75">
      <c r="A3" s="400"/>
      <c r="B3" s="402"/>
      <c r="C3" s="402"/>
      <c r="D3" s="522"/>
      <c r="E3" s="402" t="s">
        <v>17</v>
      </c>
      <c r="F3" s="402" t="s">
        <v>18</v>
      </c>
      <c r="G3" s="402"/>
      <c r="H3" s="404" t="s">
        <v>14</v>
      </c>
      <c r="I3" s="402" t="s">
        <v>34</v>
      </c>
      <c r="J3" s="404" t="s">
        <v>22</v>
      </c>
      <c r="K3" s="404" t="s">
        <v>35</v>
      </c>
      <c r="L3" s="405" t="s">
        <v>9</v>
      </c>
      <c r="M3" s="613" t="s">
        <v>36</v>
      </c>
      <c r="N3" s="409" t="s">
        <v>10</v>
      </c>
      <c r="O3" s="409"/>
      <c r="P3" s="409"/>
      <c r="Q3" s="409"/>
      <c r="R3" s="409"/>
      <c r="S3" s="409"/>
    </row>
    <row r="4" spans="1:19" s="14" customFormat="1" ht="38.25" customHeight="1">
      <c r="A4" s="400"/>
      <c r="B4" s="402"/>
      <c r="C4" s="402"/>
      <c r="D4" s="522"/>
      <c r="E4" s="402"/>
      <c r="F4" s="39" t="s">
        <v>19</v>
      </c>
      <c r="G4" s="39" t="s">
        <v>20</v>
      </c>
      <c r="H4" s="404"/>
      <c r="I4" s="402"/>
      <c r="J4" s="404"/>
      <c r="K4" s="404"/>
      <c r="L4" s="405"/>
      <c r="M4" s="613"/>
      <c r="N4" s="12" t="s">
        <v>0</v>
      </c>
      <c r="O4" s="12" t="s">
        <v>3</v>
      </c>
      <c r="P4" s="12" t="s">
        <v>1</v>
      </c>
      <c r="Q4" s="12" t="s">
        <v>32</v>
      </c>
      <c r="R4" s="12" t="s">
        <v>4</v>
      </c>
      <c r="S4" s="12" t="s">
        <v>33</v>
      </c>
    </row>
    <row r="5" spans="1:19" s="17" customFormat="1">
      <c r="A5" s="16"/>
      <c r="B5" s="410">
        <v>1</v>
      </c>
      <c r="C5" s="410"/>
      <c r="D5" s="40">
        <v>2</v>
      </c>
      <c r="E5" s="40">
        <v>3</v>
      </c>
      <c r="F5" s="40">
        <v>4</v>
      </c>
      <c r="G5" s="40">
        <v>5</v>
      </c>
      <c r="H5" s="40">
        <v>6</v>
      </c>
      <c r="I5" s="40">
        <v>7</v>
      </c>
      <c r="J5" s="40">
        <v>8</v>
      </c>
      <c r="K5" s="40">
        <v>9</v>
      </c>
      <c r="L5" s="40">
        <v>10</v>
      </c>
      <c r="M5" s="40">
        <v>11</v>
      </c>
      <c r="N5" s="40">
        <v>12</v>
      </c>
      <c r="O5" s="40">
        <v>13</v>
      </c>
      <c r="P5" s="40">
        <v>14</v>
      </c>
      <c r="Q5" s="40">
        <v>15</v>
      </c>
      <c r="R5" s="40">
        <v>16</v>
      </c>
      <c r="S5" s="40">
        <v>17</v>
      </c>
    </row>
    <row r="6" spans="1:19" s="14" customFormat="1" ht="45.75" customHeight="1">
      <c r="A6" s="677" t="s">
        <v>210</v>
      </c>
      <c r="B6" s="572" t="s">
        <v>101</v>
      </c>
      <c r="C6" s="572"/>
      <c r="D6" s="460" t="s">
        <v>102</v>
      </c>
      <c r="E6" s="460" t="s">
        <v>761</v>
      </c>
      <c r="F6" s="460">
        <v>27.3</v>
      </c>
      <c r="G6" s="460">
        <v>27.4</v>
      </c>
      <c r="H6" s="486">
        <v>100.4</v>
      </c>
      <c r="I6" s="474" t="s">
        <v>762</v>
      </c>
      <c r="J6" s="418" t="s">
        <v>395</v>
      </c>
      <c r="K6" s="580" t="s">
        <v>368</v>
      </c>
      <c r="L6" s="18" t="s">
        <v>0</v>
      </c>
      <c r="M6" s="348">
        <f t="shared" ref="M6:S8" si="0">M105+M136+M263+M302+M357+M370+M404</f>
        <v>399008.42</v>
      </c>
      <c r="N6" s="348">
        <f t="shared" si="0"/>
        <v>430184.10499999998</v>
      </c>
      <c r="O6" s="348">
        <f t="shared" si="0"/>
        <v>254860.08399999997</v>
      </c>
      <c r="P6" s="348">
        <f t="shared" si="0"/>
        <v>11940.512999999999</v>
      </c>
      <c r="Q6" s="348">
        <f t="shared" si="0"/>
        <v>162145.50800000003</v>
      </c>
      <c r="R6" s="348">
        <f t="shared" si="0"/>
        <v>276.39999999999998</v>
      </c>
      <c r="S6" s="348">
        <f t="shared" si="0"/>
        <v>961.6</v>
      </c>
    </row>
    <row r="7" spans="1:19" s="14" customFormat="1" ht="47.25" customHeight="1">
      <c r="A7" s="678"/>
      <c r="B7" s="572"/>
      <c r="C7" s="572"/>
      <c r="D7" s="461"/>
      <c r="E7" s="680"/>
      <c r="F7" s="461"/>
      <c r="G7" s="461"/>
      <c r="H7" s="487"/>
      <c r="I7" s="684"/>
      <c r="J7" s="419"/>
      <c r="K7" s="581"/>
      <c r="L7" s="13" t="s">
        <v>52</v>
      </c>
      <c r="M7" s="351">
        <f t="shared" si="0"/>
        <v>88269.700000000012</v>
      </c>
      <c r="N7" s="351">
        <f t="shared" si="0"/>
        <v>88336.900000000009</v>
      </c>
      <c r="O7" s="351">
        <f t="shared" si="0"/>
        <v>9625.6</v>
      </c>
      <c r="P7" s="351">
        <f t="shared" si="0"/>
        <v>370.3</v>
      </c>
      <c r="Q7" s="351">
        <f t="shared" si="0"/>
        <v>77419.399999999994</v>
      </c>
      <c r="R7" s="351">
        <f t="shared" si="0"/>
        <v>0</v>
      </c>
      <c r="S7" s="351">
        <f t="shared" si="0"/>
        <v>921.6</v>
      </c>
    </row>
    <row r="8" spans="1:19" s="14" customFormat="1" ht="42" customHeight="1">
      <c r="A8" s="679"/>
      <c r="B8" s="572"/>
      <c r="C8" s="572"/>
      <c r="D8" s="462"/>
      <c r="E8" s="681"/>
      <c r="F8" s="462"/>
      <c r="G8" s="462"/>
      <c r="H8" s="488"/>
      <c r="I8" s="685"/>
      <c r="J8" s="420"/>
      <c r="K8" s="582"/>
      <c r="L8" s="13" t="s">
        <v>53</v>
      </c>
      <c r="M8" s="351">
        <f t="shared" si="0"/>
        <v>310738.71999999997</v>
      </c>
      <c r="N8" s="351">
        <f t="shared" si="0"/>
        <v>341847.20499999996</v>
      </c>
      <c r="O8" s="351">
        <f t="shared" si="0"/>
        <v>245234.48399999994</v>
      </c>
      <c r="P8" s="351">
        <f t="shared" si="0"/>
        <v>11570.213</v>
      </c>
      <c r="Q8" s="351">
        <f t="shared" si="0"/>
        <v>84726.107999999993</v>
      </c>
      <c r="R8" s="351">
        <f t="shared" si="0"/>
        <v>276.39999999999998</v>
      </c>
      <c r="S8" s="351">
        <f t="shared" si="0"/>
        <v>40</v>
      </c>
    </row>
    <row r="9" spans="1:19" s="218" customFormat="1" ht="16.5" customHeight="1">
      <c r="A9" s="623" t="s">
        <v>215</v>
      </c>
      <c r="B9" s="624" t="s">
        <v>103</v>
      </c>
      <c r="C9" s="625"/>
      <c r="D9" s="625"/>
      <c r="E9" s="625"/>
      <c r="F9" s="625"/>
      <c r="G9" s="625"/>
      <c r="H9" s="625"/>
      <c r="I9" s="625"/>
      <c r="J9" s="625"/>
      <c r="K9" s="625"/>
      <c r="L9" s="625"/>
      <c r="M9" s="625"/>
      <c r="N9" s="625"/>
      <c r="O9" s="625"/>
      <c r="P9" s="625"/>
      <c r="Q9" s="625"/>
      <c r="R9" s="625"/>
      <c r="S9" s="626"/>
    </row>
    <row r="10" spans="1:19" s="14" customFormat="1" ht="79.5" customHeight="1">
      <c r="A10" s="623"/>
      <c r="B10" s="454" t="s">
        <v>104</v>
      </c>
      <c r="C10" s="455"/>
      <c r="D10" s="460" t="s">
        <v>105</v>
      </c>
      <c r="E10" s="314" t="s">
        <v>106</v>
      </c>
      <c r="F10" s="314">
        <v>940</v>
      </c>
      <c r="G10" s="314">
        <v>810</v>
      </c>
      <c r="H10" s="322">
        <f>F10/G10*100</f>
        <v>116.04938271604939</v>
      </c>
      <c r="I10" s="129" t="s">
        <v>1111</v>
      </c>
      <c r="J10" s="418" t="s">
        <v>1113</v>
      </c>
      <c r="K10" s="327" t="s">
        <v>396</v>
      </c>
      <c r="L10" s="18" t="s">
        <v>0</v>
      </c>
      <c r="M10" s="348">
        <v>6544.7</v>
      </c>
      <c r="N10" s="348">
        <v>8627</v>
      </c>
      <c r="O10" s="348">
        <v>8314</v>
      </c>
      <c r="P10" s="348">
        <v>0</v>
      </c>
      <c r="Q10" s="348">
        <v>313</v>
      </c>
      <c r="R10" s="348">
        <v>0</v>
      </c>
      <c r="S10" s="348">
        <v>0</v>
      </c>
    </row>
    <row r="11" spans="1:19" s="14" customFormat="1" ht="26.25" customHeight="1">
      <c r="A11" s="623"/>
      <c r="B11" s="456"/>
      <c r="C11" s="457"/>
      <c r="D11" s="461"/>
      <c r="E11" s="402" t="s">
        <v>107</v>
      </c>
      <c r="F11" s="402">
        <v>12</v>
      </c>
      <c r="G11" s="402">
        <v>12</v>
      </c>
      <c r="H11" s="519">
        <f>F11/G11*100</f>
        <v>100</v>
      </c>
      <c r="I11" s="474" t="s">
        <v>1112</v>
      </c>
      <c r="J11" s="419"/>
      <c r="K11" s="404" t="s">
        <v>396</v>
      </c>
      <c r="L11" s="13" t="s">
        <v>52</v>
      </c>
      <c r="M11" s="349">
        <v>0</v>
      </c>
      <c r="N11" s="349">
        <v>0</v>
      </c>
      <c r="O11" s="349">
        <v>0</v>
      </c>
      <c r="P11" s="349">
        <v>0</v>
      </c>
      <c r="Q11" s="349">
        <v>0</v>
      </c>
      <c r="R11" s="349">
        <v>0</v>
      </c>
      <c r="S11" s="349">
        <v>0</v>
      </c>
    </row>
    <row r="12" spans="1:19" s="14" customFormat="1" ht="27.75" customHeight="1">
      <c r="A12" s="623"/>
      <c r="B12" s="458"/>
      <c r="C12" s="459"/>
      <c r="D12" s="462"/>
      <c r="E12" s="402"/>
      <c r="F12" s="402"/>
      <c r="G12" s="402"/>
      <c r="H12" s="519"/>
      <c r="I12" s="476"/>
      <c r="J12" s="420"/>
      <c r="K12" s="404"/>
      <c r="L12" s="13" t="s">
        <v>53</v>
      </c>
      <c r="M12" s="349">
        <v>6544.7</v>
      </c>
      <c r="N12" s="349">
        <v>8627</v>
      </c>
      <c r="O12" s="349">
        <v>8314</v>
      </c>
      <c r="P12" s="349">
        <v>0</v>
      </c>
      <c r="Q12" s="349">
        <v>313</v>
      </c>
      <c r="R12" s="349">
        <v>0</v>
      </c>
      <c r="S12" s="349">
        <v>0</v>
      </c>
    </row>
    <row r="13" spans="1:19" s="240" customFormat="1" ht="18.75" customHeight="1">
      <c r="A13" s="623"/>
      <c r="B13" s="438" t="s">
        <v>1114</v>
      </c>
      <c r="C13" s="439"/>
      <c r="D13" s="426" t="s">
        <v>507</v>
      </c>
      <c r="E13" s="426" t="s">
        <v>1115</v>
      </c>
      <c r="F13" s="426">
        <v>230</v>
      </c>
      <c r="G13" s="529">
        <v>179</v>
      </c>
      <c r="H13" s="538">
        <f>F13/G13*100</f>
        <v>128.49162011173186</v>
      </c>
      <c r="I13" s="445" t="s">
        <v>1116</v>
      </c>
      <c r="J13" s="435" t="s">
        <v>174</v>
      </c>
      <c r="K13" s="435" t="s">
        <v>174</v>
      </c>
      <c r="L13" s="243" t="s">
        <v>0</v>
      </c>
      <c r="M13" s="334">
        <v>2733</v>
      </c>
      <c r="N13" s="334">
        <v>3768.6</v>
      </c>
      <c r="O13" s="334">
        <v>3455.6</v>
      </c>
      <c r="P13" s="334">
        <v>0</v>
      </c>
      <c r="Q13" s="334">
        <v>313</v>
      </c>
      <c r="R13" s="334">
        <v>0</v>
      </c>
      <c r="S13" s="334">
        <v>0</v>
      </c>
    </row>
    <row r="14" spans="1:19" s="240" customFormat="1" ht="22.5">
      <c r="A14" s="623"/>
      <c r="B14" s="440"/>
      <c r="C14" s="441"/>
      <c r="D14" s="427"/>
      <c r="E14" s="427"/>
      <c r="F14" s="427"/>
      <c r="G14" s="530"/>
      <c r="H14" s="539"/>
      <c r="I14" s="446"/>
      <c r="J14" s="436"/>
      <c r="K14" s="436"/>
      <c r="L14" s="244" t="s">
        <v>52</v>
      </c>
      <c r="M14" s="345">
        <v>0</v>
      </c>
      <c r="N14" s="345">
        <v>0</v>
      </c>
      <c r="O14" s="345">
        <v>0</v>
      </c>
      <c r="P14" s="345">
        <v>0</v>
      </c>
      <c r="Q14" s="345">
        <v>0</v>
      </c>
      <c r="R14" s="345">
        <v>0</v>
      </c>
      <c r="S14" s="345">
        <v>0</v>
      </c>
    </row>
    <row r="15" spans="1:19" s="240" customFormat="1" ht="17.25" customHeight="1">
      <c r="A15" s="623"/>
      <c r="B15" s="442"/>
      <c r="C15" s="443"/>
      <c r="D15" s="428"/>
      <c r="E15" s="428"/>
      <c r="F15" s="428"/>
      <c r="G15" s="531"/>
      <c r="H15" s="540"/>
      <c r="I15" s="447"/>
      <c r="J15" s="437"/>
      <c r="K15" s="437"/>
      <c r="L15" s="244" t="s">
        <v>53</v>
      </c>
      <c r="M15" s="345">
        <v>2733</v>
      </c>
      <c r="N15" s="345">
        <v>3768.6</v>
      </c>
      <c r="O15" s="345">
        <v>3455.6</v>
      </c>
      <c r="P15" s="345">
        <v>0</v>
      </c>
      <c r="Q15" s="345">
        <v>313</v>
      </c>
      <c r="R15" s="345">
        <v>0</v>
      </c>
      <c r="S15" s="345">
        <v>0</v>
      </c>
    </row>
    <row r="16" spans="1:19" s="240" customFormat="1" ht="23.25" customHeight="1">
      <c r="A16" s="623"/>
      <c r="B16" s="438" t="s">
        <v>1267</v>
      </c>
      <c r="C16" s="439"/>
      <c r="D16" s="426" t="s">
        <v>507</v>
      </c>
      <c r="E16" s="426" t="s">
        <v>1372</v>
      </c>
      <c r="F16" s="426">
        <v>40</v>
      </c>
      <c r="G16" s="529">
        <v>40</v>
      </c>
      <c r="H16" s="538">
        <v>100</v>
      </c>
      <c r="I16" s="445" t="s">
        <v>1117</v>
      </c>
      <c r="J16" s="435" t="s">
        <v>174</v>
      </c>
      <c r="K16" s="435" t="s">
        <v>174</v>
      </c>
      <c r="L16" s="243" t="s">
        <v>0</v>
      </c>
      <c r="M16" s="334">
        <v>882</v>
      </c>
      <c r="N16" s="334">
        <v>934</v>
      </c>
      <c r="O16" s="334">
        <v>934</v>
      </c>
      <c r="P16" s="334">
        <v>0</v>
      </c>
      <c r="Q16" s="334">
        <v>0</v>
      </c>
      <c r="R16" s="334">
        <v>0</v>
      </c>
      <c r="S16" s="334">
        <v>0</v>
      </c>
    </row>
    <row r="17" spans="1:19" s="240" customFormat="1" ht="21.75" customHeight="1">
      <c r="A17" s="623"/>
      <c r="B17" s="440"/>
      <c r="C17" s="441"/>
      <c r="D17" s="427"/>
      <c r="E17" s="428"/>
      <c r="F17" s="428"/>
      <c r="G17" s="531"/>
      <c r="H17" s="540"/>
      <c r="I17" s="447"/>
      <c r="J17" s="437"/>
      <c r="K17" s="437"/>
      <c r="L17" s="244" t="s">
        <v>52</v>
      </c>
      <c r="M17" s="345">
        <v>0</v>
      </c>
      <c r="N17" s="345">
        <v>0</v>
      </c>
      <c r="O17" s="345">
        <v>0</v>
      </c>
      <c r="P17" s="345">
        <v>0</v>
      </c>
      <c r="Q17" s="345">
        <v>0</v>
      </c>
      <c r="R17" s="345">
        <v>0</v>
      </c>
      <c r="S17" s="345">
        <v>0</v>
      </c>
    </row>
    <row r="18" spans="1:19" s="240" customFormat="1" ht="54" customHeight="1">
      <c r="A18" s="623"/>
      <c r="B18" s="442"/>
      <c r="C18" s="443"/>
      <c r="D18" s="428"/>
      <c r="E18" s="330" t="s">
        <v>1118</v>
      </c>
      <c r="F18" s="330">
        <v>2201</v>
      </c>
      <c r="G18" s="343">
        <v>2095</v>
      </c>
      <c r="H18" s="347">
        <f>F18/G18*100</f>
        <v>105.05966587112172</v>
      </c>
      <c r="I18" s="332" t="s">
        <v>1116</v>
      </c>
      <c r="J18" s="333" t="s">
        <v>174</v>
      </c>
      <c r="K18" s="333" t="s">
        <v>174</v>
      </c>
      <c r="L18" s="244" t="s">
        <v>53</v>
      </c>
      <c r="M18" s="345">
        <v>882</v>
      </c>
      <c r="N18" s="345">
        <v>934</v>
      </c>
      <c r="O18" s="345">
        <v>934</v>
      </c>
      <c r="P18" s="345">
        <v>0</v>
      </c>
      <c r="Q18" s="345">
        <v>0</v>
      </c>
      <c r="R18" s="345">
        <v>0</v>
      </c>
      <c r="S18" s="345">
        <v>0</v>
      </c>
    </row>
    <row r="19" spans="1:19" s="240" customFormat="1" ht="30.75" customHeight="1">
      <c r="A19" s="623"/>
      <c r="B19" s="438" t="s">
        <v>1268</v>
      </c>
      <c r="C19" s="439"/>
      <c r="D19" s="425" t="s">
        <v>507</v>
      </c>
      <c r="E19" s="330" t="s">
        <v>1119</v>
      </c>
      <c r="F19" s="330">
        <v>85</v>
      </c>
      <c r="G19" s="343">
        <v>90</v>
      </c>
      <c r="H19" s="347">
        <f>G19/F19*100</f>
        <v>105.88235294117648</v>
      </c>
      <c r="I19" s="445" t="s">
        <v>1120</v>
      </c>
      <c r="J19" s="333" t="s">
        <v>174</v>
      </c>
      <c r="K19" s="333" t="s">
        <v>174</v>
      </c>
      <c r="L19" s="243" t="s">
        <v>0</v>
      </c>
      <c r="M19" s="334">
        <v>862</v>
      </c>
      <c r="N19" s="334">
        <v>934</v>
      </c>
      <c r="O19" s="334">
        <v>934</v>
      </c>
      <c r="P19" s="334">
        <v>0</v>
      </c>
      <c r="Q19" s="334">
        <v>0</v>
      </c>
      <c r="R19" s="334">
        <v>0</v>
      </c>
      <c r="S19" s="334">
        <v>0</v>
      </c>
    </row>
    <row r="20" spans="1:19" s="240" customFormat="1" ht="21.75" customHeight="1">
      <c r="A20" s="623"/>
      <c r="B20" s="440"/>
      <c r="C20" s="441"/>
      <c r="D20" s="425"/>
      <c r="E20" s="425" t="s">
        <v>1121</v>
      </c>
      <c r="F20" s="425">
        <v>2</v>
      </c>
      <c r="G20" s="566">
        <v>3</v>
      </c>
      <c r="H20" s="567">
        <f t="shared" ref="H20:H21" si="1">G20/F20*100</f>
        <v>150</v>
      </c>
      <c r="I20" s="446"/>
      <c r="J20" s="435" t="s">
        <v>174</v>
      </c>
      <c r="K20" s="435" t="s">
        <v>174</v>
      </c>
      <c r="L20" s="244" t="s">
        <v>52</v>
      </c>
      <c r="M20" s="345">
        <v>0</v>
      </c>
      <c r="N20" s="345">
        <v>0</v>
      </c>
      <c r="O20" s="345">
        <v>0</v>
      </c>
      <c r="P20" s="345">
        <v>0</v>
      </c>
      <c r="Q20" s="345">
        <v>0</v>
      </c>
      <c r="R20" s="345">
        <v>0</v>
      </c>
      <c r="S20" s="345">
        <v>0</v>
      </c>
    </row>
    <row r="21" spans="1:19" s="240" customFormat="1" ht="12.75">
      <c r="A21" s="623"/>
      <c r="B21" s="442"/>
      <c r="C21" s="443"/>
      <c r="D21" s="425"/>
      <c r="E21" s="425"/>
      <c r="F21" s="425"/>
      <c r="G21" s="566"/>
      <c r="H21" s="567" t="e">
        <f t="shared" si="1"/>
        <v>#DIV/0!</v>
      </c>
      <c r="I21" s="447"/>
      <c r="J21" s="437"/>
      <c r="K21" s="437"/>
      <c r="L21" s="244" t="s">
        <v>53</v>
      </c>
      <c r="M21" s="345">
        <v>862</v>
      </c>
      <c r="N21" s="345">
        <v>934</v>
      </c>
      <c r="O21" s="345">
        <v>934</v>
      </c>
      <c r="P21" s="345">
        <v>0</v>
      </c>
      <c r="Q21" s="345">
        <v>0</v>
      </c>
      <c r="R21" s="345">
        <v>0</v>
      </c>
      <c r="S21" s="345">
        <v>0</v>
      </c>
    </row>
    <row r="22" spans="1:19" s="240" customFormat="1" ht="19.5" customHeight="1">
      <c r="A22" s="623"/>
      <c r="B22" s="438" t="s">
        <v>1269</v>
      </c>
      <c r="C22" s="439"/>
      <c r="D22" s="426" t="s">
        <v>507</v>
      </c>
      <c r="E22" s="426" t="s">
        <v>1122</v>
      </c>
      <c r="F22" s="426">
        <v>5</v>
      </c>
      <c r="G22" s="529">
        <v>8</v>
      </c>
      <c r="H22" s="538">
        <f>G22/F22*100</f>
        <v>160</v>
      </c>
      <c r="I22" s="445" t="s">
        <v>1123</v>
      </c>
      <c r="J22" s="435" t="s">
        <v>174</v>
      </c>
      <c r="K22" s="435" t="s">
        <v>174</v>
      </c>
      <c r="L22" s="243" t="s">
        <v>0</v>
      </c>
      <c r="M22" s="334">
        <v>20</v>
      </c>
      <c r="N22" s="334">
        <v>0</v>
      </c>
      <c r="O22" s="334">
        <v>0</v>
      </c>
      <c r="P22" s="334">
        <v>0</v>
      </c>
      <c r="Q22" s="334">
        <v>0</v>
      </c>
      <c r="R22" s="334">
        <v>0</v>
      </c>
      <c r="S22" s="334">
        <v>0</v>
      </c>
    </row>
    <row r="23" spans="1:19" s="240" customFormat="1" ht="31.5" customHeight="1">
      <c r="A23" s="623"/>
      <c r="B23" s="440"/>
      <c r="C23" s="441"/>
      <c r="D23" s="427"/>
      <c r="E23" s="427"/>
      <c r="F23" s="427"/>
      <c r="G23" s="530"/>
      <c r="H23" s="539"/>
      <c r="I23" s="446"/>
      <c r="J23" s="436"/>
      <c r="K23" s="436"/>
      <c r="L23" s="244" t="s">
        <v>52</v>
      </c>
      <c r="M23" s="345">
        <v>0</v>
      </c>
      <c r="N23" s="345">
        <v>0</v>
      </c>
      <c r="O23" s="345">
        <v>0</v>
      </c>
      <c r="P23" s="345">
        <v>0</v>
      </c>
      <c r="Q23" s="345">
        <v>0</v>
      </c>
      <c r="R23" s="345">
        <v>0</v>
      </c>
      <c r="S23" s="345">
        <v>0</v>
      </c>
    </row>
    <row r="24" spans="1:19" s="240" customFormat="1" ht="30" customHeight="1">
      <c r="A24" s="623"/>
      <c r="B24" s="442"/>
      <c r="C24" s="443"/>
      <c r="D24" s="428"/>
      <c r="E24" s="428"/>
      <c r="F24" s="428"/>
      <c r="G24" s="531"/>
      <c r="H24" s="540"/>
      <c r="I24" s="447"/>
      <c r="J24" s="437"/>
      <c r="K24" s="437"/>
      <c r="L24" s="244" t="s">
        <v>53</v>
      </c>
      <c r="M24" s="345">
        <v>20</v>
      </c>
      <c r="N24" s="345">
        <v>0</v>
      </c>
      <c r="O24" s="345">
        <v>0</v>
      </c>
      <c r="P24" s="345">
        <v>0</v>
      </c>
      <c r="Q24" s="345">
        <v>0</v>
      </c>
      <c r="R24" s="345">
        <v>0</v>
      </c>
      <c r="S24" s="345">
        <v>0</v>
      </c>
    </row>
    <row r="25" spans="1:19" s="240" customFormat="1" ht="19.5" customHeight="1">
      <c r="A25" s="623"/>
      <c r="B25" s="438" t="s">
        <v>1270</v>
      </c>
      <c r="C25" s="439"/>
      <c r="D25" s="426" t="s">
        <v>507</v>
      </c>
      <c r="E25" s="426" t="s">
        <v>1124</v>
      </c>
      <c r="F25" s="426">
        <v>20</v>
      </c>
      <c r="G25" s="529">
        <v>20</v>
      </c>
      <c r="H25" s="538">
        <f>G25/F25*100</f>
        <v>100</v>
      </c>
      <c r="I25" s="445" t="s">
        <v>1117</v>
      </c>
      <c r="J25" s="435" t="s">
        <v>174</v>
      </c>
      <c r="K25" s="435" t="s">
        <v>174</v>
      </c>
      <c r="L25" s="243" t="s">
        <v>0</v>
      </c>
      <c r="M25" s="334">
        <v>0</v>
      </c>
      <c r="N25" s="334">
        <v>0</v>
      </c>
      <c r="O25" s="334">
        <v>0</v>
      </c>
      <c r="P25" s="334">
        <v>0</v>
      </c>
      <c r="Q25" s="334">
        <v>0</v>
      </c>
      <c r="R25" s="334">
        <v>0</v>
      </c>
      <c r="S25" s="334">
        <v>0</v>
      </c>
    </row>
    <row r="26" spans="1:19" s="240" customFormat="1" ht="22.5">
      <c r="A26" s="623"/>
      <c r="B26" s="440"/>
      <c r="C26" s="441"/>
      <c r="D26" s="427"/>
      <c r="E26" s="427"/>
      <c r="F26" s="427"/>
      <c r="G26" s="530"/>
      <c r="H26" s="539"/>
      <c r="I26" s="446"/>
      <c r="J26" s="436"/>
      <c r="K26" s="436"/>
      <c r="L26" s="244" t="s">
        <v>52</v>
      </c>
      <c r="M26" s="345">
        <v>0</v>
      </c>
      <c r="N26" s="345">
        <v>0</v>
      </c>
      <c r="O26" s="345">
        <v>0</v>
      </c>
      <c r="P26" s="345">
        <v>0</v>
      </c>
      <c r="Q26" s="345">
        <v>0</v>
      </c>
      <c r="R26" s="345">
        <v>0</v>
      </c>
      <c r="S26" s="345">
        <v>0</v>
      </c>
    </row>
    <row r="27" spans="1:19" s="240" customFormat="1" ht="24" customHeight="1">
      <c r="A27" s="623"/>
      <c r="B27" s="442"/>
      <c r="C27" s="443"/>
      <c r="D27" s="428"/>
      <c r="E27" s="428"/>
      <c r="F27" s="428"/>
      <c r="G27" s="531"/>
      <c r="H27" s="540"/>
      <c r="I27" s="447"/>
      <c r="J27" s="437"/>
      <c r="K27" s="437"/>
      <c r="L27" s="244" t="s">
        <v>53</v>
      </c>
      <c r="M27" s="345">
        <v>0</v>
      </c>
      <c r="N27" s="345">
        <v>0</v>
      </c>
      <c r="O27" s="345">
        <v>0</v>
      </c>
      <c r="P27" s="345">
        <v>0</v>
      </c>
      <c r="Q27" s="345">
        <v>0</v>
      </c>
      <c r="R27" s="345">
        <v>0</v>
      </c>
      <c r="S27" s="345">
        <v>0</v>
      </c>
    </row>
    <row r="28" spans="1:19" s="240" customFormat="1" ht="28.5" customHeight="1">
      <c r="A28" s="623"/>
      <c r="B28" s="438" t="s">
        <v>1271</v>
      </c>
      <c r="C28" s="439"/>
      <c r="D28" s="426" t="s">
        <v>507</v>
      </c>
      <c r="E28" s="426" t="s">
        <v>508</v>
      </c>
      <c r="F28" s="426">
        <v>70</v>
      </c>
      <c r="G28" s="529">
        <v>70</v>
      </c>
      <c r="H28" s="538">
        <f>G28/F28*100</f>
        <v>100</v>
      </c>
      <c r="I28" s="445" t="s">
        <v>1117</v>
      </c>
      <c r="J28" s="435" t="s">
        <v>174</v>
      </c>
      <c r="K28" s="435" t="s">
        <v>174</v>
      </c>
      <c r="L28" s="243" t="s">
        <v>0</v>
      </c>
      <c r="M28" s="334">
        <v>361</v>
      </c>
      <c r="N28" s="334">
        <v>361</v>
      </c>
      <c r="O28" s="334">
        <v>361</v>
      </c>
      <c r="P28" s="334">
        <v>0</v>
      </c>
      <c r="Q28" s="334">
        <v>0</v>
      </c>
      <c r="R28" s="334">
        <v>0</v>
      </c>
      <c r="S28" s="334">
        <v>0</v>
      </c>
    </row>
    <row r="29" spans="1:19" s="240" customFormat="1" ht="22.5">
      <c r="A29" s="623"/>
      <c r="B29" s="440"/>
      <c r="C29" s="441"/>
      <c r="D29" s="427"/>
      <c r="E29" s="427"/>
      <c r="F29" s="427"/>
      <c r="G29" s="530"/>
      <c r="H29" s="539"/>
      <c r="I29" s="446"/>
      <c r="J29" s="436"/>
      <c r="K29" s="436"/>
      <c r="L29" s="244" t="s">
        <v>52</v>
      </c>
      <c r="M29" s="345">
        <v>0</v>
      </c>
      <c r="N29" s="345">
        <v>0</v>
      </c>
      <c r="O29" s="345">
        <v>0</v>
      </c>
      <c r="P29" s="345">
        <v>0</v>
      </c>
      <c r="Q29" s="345">
        <v>0</v>
      </c>
      <c r="R29" s="345">
        <v>0</v>
      </c>
      <c r="S29" s="345">
        <v>0</v>
      </c>
    </row>
    <row r="30" spans="1:19" s="240" customFormat="1" ht="21" customHeight="1">
      <c r="A30" s="623"/>
      <c r="B30" s="442"/>
      <c r="C30" s="443"/>
      <c r="D30" s="428"/>
      <c r="E30" s="428"/>
      <c r="F30" s="428"/>
      <c r="G30" s="531"/>
      <c r="H30" s="540"/>
      <c r="I30" s="447"/>
      <c r="J30" s="437"/>
      <c r="K30" s="437"/>
      <c r="L30" s="244" t="s">
        <v>53</v>
      </c>
      <c r="M30" s="334">
        <v>361</v>
      </c>
      <c r="N30" s="334">
        <v>361</v>
      </c>
      <c r="O30" s="334">
        <v>361</v>
      </c>
      <c r="P30" s="345">
        <v>0</v>
      </c>
      <c r="Q30" s="345">
        <v>0</v>
      </c>
      <c r="R30" s="345">
        <v>0</v>
      </c>
      <c r="S30" s="345">
        <v>0</v>
      </c>
    </row>
    <row r="31" spans="1:19" s="240" customFormat="1" ht="12.75">
      <c r="A31" s="623"/>
      <c r="B31" s="438" t="s">
        <v>1272</v>
      </c>
      <c r="C31" s="439"/>
      <c r="D31" s="426" t="s">
        <v>507</v>
      </c>
      <c r="E31" s="426" t="s">
        <v>1125</v>
      </c>
      <c r="F31" s="426">
        <v>0</v>
      </c>
      <c r="G31" s="529">
        <v>0</v>
      </c>
      <c r="H31" s="538"/>
      <c r="I31" s="445" t="s">
        <v>1126</v>
      </c>
      <c r="J31" s="435" t="s">
        <v>174</v>
      </c>
      <c r="K31" s="435" t="s">
        <v>174</v>
      </c>
      <c r="L31" s="243" t="s">
        <v>0</v>
      </c>
      <c r="M31" s="334">
        <v>0</v>
      </c>
      <c r="N31" s="334">
        <v>0</v>
      </c>
      <c r="O31" s="334">
        <v>0</v>
      </c>
      <c r="P31" s="334">
        <v>0</v>
      </c>
      <c r="Q31" s="334">
        <v>0</v>
      </c>
      <c r="R31" s="334">
        <v>0</v>
      </c>
      <c r="S31" s="334">
        <v>0</v>
      </c>
    </row>
    <row r="32" spans="1:19" s="240" customFormat="1" ht="16.5" customHeight="1">
      <c r="A32" s="623"/>
      <c r="B32" s="440"/>
      <c r="C32" s="441"/>
      <c r="D32" s="427"/>
      <c r="E32" s="427"/>
      <c r="F32" s="427"/>
      <c r="G32" s="530"/>
      <c r="H32" s="539"/>
      <c r="I32" s="446"/>
      <c r="J32" s="436"/>
      <c r="K32" s="436"/>
      <c r="L32" s="244" t="s">
        <v>52</v>
      </c>
      <c r="M32" s="345">
        <v>0</v>
      </c>
      <c r="N32" s="345">
        <v>0</v>
      </c>
      <c r="O32" s="345">
        <v>0</v>
      </c>
      <c r="P32" s="345">
        <v>0</v>
      </c>
      <c r="Q32" s="345">
        <v>0</v>
      </c>
      <c r="R32" s="345">
        <v>0</v>
      </c>
      <c r="S32" s="345">
        <v>0</v>
      </c>
    </row>
    <row r="33" spans="1:19" s="240" customFormat="1" ht="12.75">
      <c r="A33" s="623"/>
      <c r="B33" s="442"/>
      <c r="C33" s="443"/>
      <c r="D33" s="428"/>
      <c r="E33" s="428"/>
      <c r="F33" s="428"/>
      <c r="G33" s="531"/>
      <c r="H33" s="540"/>
      <c r="I33" s="447"/>
      <c r="J33" s="437"/>
      <c r="K33" s="437"/>
      <c r="L33" s="244" t="s">
        <v>53</v>
      </c>
      <c r="M33" s="345">
        <v>0</v>
      </c>
      <c r="N33" s="345">
        <v>0</v>
      </c>
      <c r="O33" s="345">
        <v>0</v>
      </c>
      <c r="P33" s="345">
        <v>0</v>
      </c>
      <c r="Q33" s="345">
        <v>0</v>
      </c>
      <c r="R33" s="345">
        <v>0</v>
      </c>
      <c r="S33" s="345">
        <v>0</v>
      </c>
    </row>
    <row r="34" spans="1:19" s="240" customFormat="1" ht="45" customHeight="1">
      <c r="A34" s="623"/>
      <c r="B34" s="438" t="s">
        <v>1273</v>
      </c>
      <c r="C34" s="439"/>
      <c r="D34" s="425" t="s">
        <v>507</v>
      </c>
      <c r="E34" s="330" t="s">
        <v>1127</v>
      </c>
      <c r="F34" s="330">
        <v>30</v>
      </c>
      <c r="G34" s="343">
        <v>35</v>
      </c>
      <c r="H34" s="347">
        <f t="shared" ref="H34:H42" si="2">G34/F34*100</f>
        <v>116.66666666666667</v>
      </c>
      <c r="I34" s="337" t="s">
        <v>1128</v>
      </c>
      <c r="J34" s="317" t="s">
        <v>174</v>
      </c>
      <c r="K34" s="317" t="s">
        <v>174</v>
      </c>
      <c r="L34" s="718" t="s">
        <v>0</v>
      </c>
      <c r="M34" s="707">
        <v>348</v>
      </c>
      <c r="N34" s="707">
        <v>348</v>
      </c>
      <c r="O34" s="707">
        <v>348</v>
      </c>
      <c r="P34" s="707">
        <v>0</v>
      </c>
      <c r="Q34" s="707">
        <v>0</v>
      </c>
      <c r="R34" s="707">
        <v>0</v>
      </c>
      <c r="S34" s="707">
        <v>0</v>
      </c>
    </row>
    <row r="35" spans="1:19" s="240" customFormat="1" ht="19.5" customHeight="1">
      <c r="A35" s="623"/>
      <c r="B35" s="440"/>
      <c r="C35" s="441"/>
      <c r="D35" s="425"/>
      <c r="E35" s="330" t="s">
        <v>1129</v>
      </c>
      <c r="F35" s="330">
        <v>2</v>
      </c>
      <c r="G35" s="343">
        <v>2</v>
      </c>
      <c r="H35" s="347">
        <f t="shared" si="2"/>
        <v>100</v>
      </c>
      <c r="I35" s="337" t="s">
        <v>1117</v>
      </c>
      <c r="J35" s="317" t="s">
        <v>174</v>
      </c>
      <c r="K35" s="317" t="s">
        <v>174</v>
      </c>
      <c r="L35" s="719"/>
      <c r="M35" s="708"/>
      <c r="N35" s="708"/>
      <c r="O35" s="708"/>
      <c r="P35" s="708"/>
      <c r="Q35" s="708"/>
      <c r="R35" s="708"/>
      <c r="S35" s="708"/>
    </row>
    <row r="36" spans="1:19" s="240" customFormat="1" ht="40.5" customHeight="1">
      <c r="A36" s="623"/>
      <c r="B36" s="440"/>
      <c r="C36" s="441"/>
      <c r="D36" s="425"/>
      <c r="E36" s="330" t="s">
        <v>1130</v>
      </c>
      <c r="F36" s="330">
        <v>50</v>
      </c>
      <c r="G36" s="343">
        <v>78.599999999999994</v>
      </c>
      <c r="H36" s="347">
        <f t="shared" si="2"/>
        <v>157.19999999999999</v>
      </c>
      <c r="I36" s="337" t="s">
        <v>1131</v>
      </c>
      <c r="J36" s="317" t="s">
        <v>174</v>
      </c>
      <c r="K36" s="317" t="s">
        <v>174</v>
      </c>
      <c r="L36" s="720"/>
      <c r="M36" s="709"/>
      <c r="N36" s="709"/>
      <c r="O36" s="709"/>
      <c r="P36" s="709"/>
      <c r="Q36" s="709"/>
      <c r="R36" s="709"/>
      <c r="S36" s="709"/>
    </row>
    <row r="37" spans="1:19" s="240" customFormat="1" ht="51">
      <c r="A37" s="623"/>
      <c r="B37" s="440"/>
      <c r="C37" s="441"/>
      <c r="D37" s="425"/>
      <c r="E37" s="330" t="s">
        <v>1132</v>
      </c>
      <c r="F37" s="330">
        <v>3</v>
      </c>
      <c r="G37" s="343">
        <v>3</v>
      </c>
      <c r="H37" s="347">
        <f t="shared" si="2"/>
        <v>100</v>
      </c>
      <c r="I37" s="332" t="s">
        <v>1117</v>
      </c>
      <c r="J37" s="317" t="s">
        <v>174</v>
      </c>
      <c r="K37" s="317" t="s">
        <v>174</v>
      </c>
      <c r="L37" s="710" t="s">
        <v>52</v>
      </c>
      <c r="M37" s="715">
        <v>0</v>
      </c>
      <c r="N37" s="715">
        <v>0</v>
      </c>
      <c r="O37" s="715">
        <v>0</v>
      </c>
      <c r="P37" s="715">
        <v>0</v>
      </c>
      <c r="Q37" s="715">
        <v>0</v>
      </c>
      <c r="R37" s="715">
        <v>0</v>
      </c>
      <c r="S37" s="715">
        <v>0</v>
      </c>
    </row>
    <row r="38" spans="1:19" s="240" customFormat="1" ht="25.5">
      <c r="A38" s="623"/>
      <c r="B38" s="440"/>
      <c r="C38" s="441"/>
      <c r="D38" s="425"/>
      <c r="E38" s="330" t="s">
        <v>1133</v>
      </c>
      <c r="F38" s="330">
        <v>1000</v>
      </c>
      <c r="G38" s="343">
        <v>1000</v>
      </c>
      <c r="H38" s="347">
        <f t="shared" si="2"/>
        <v>100</v>
      </c>
      <c r="I38" s="332" t="s">
        <v>1117</v>
      </c>
      <c r="J38" s="317" t="s">
        <v>174</v>
      </c>
      <c r="K38" s="317" t="s">
        <v>174</v>
      </c>
      <c r="L38" s="711"/>
      <c r="M38" s="716"/>
      <c r="N38" s="716"/>
      <c r="O38" s="716"/>
      <c r="P38" s="716"/>
      <c r="Q38" s="716"/>
      <c r="R38" s="716"/>
      <c r="S38" s="716"/>
    </row>
    <row r="39" spans="1:19" s="240" customFormat="1" ht="51">
      <c r="A39" s="623"/>
      <c r="B39" s="440"/>
      <c r="C39" s="441"/>
      <c r="D39" s="425"/>
      <c r="E39" s="330" t="s">
        <v>1134</v>
      </c>
      <c r="F39" s="330">
        <v>1</v>
      </c>
      <c r="G39" s="343">
        <v>4</v>
      </c>
      <c r="H39" s="347">
        <f t="shared" si="2"/>
        <v>400</v>
      </c>
      <c r="I39" s="332" t="s">
        <v>1135</v>
      </c>
      <c r="J39" s="317" t="s">
        <v>174</v>
      </c>
      <c r="K39" s="317" t="s">
        <v>174</v>
      </c>
      <c r="L39" s="712"/>
      <c r="M39" s="717"/>
      <c r="N39" s="717"/>
      <c r="O39" s="717"/>
      <c r="P39" s="717"/>
      <c r="Q39" s="717"/>
      <c r="R39" s="717"/>
      <c r="S39" s="717"/>
    </row>
    <row r="40" spans="1:19" s="240" customFormat="1" ht="38.25">
      <c r="A40" s="623"/>
      <c r="B40" s="440"/>
      <c r="C40" s="441"/>
      <c r="D40" s="425"/>
      <c r="E40" s="330" t="s">
        <v>1136</v>
      </c>
      <c r="F40" s="330">
        <v>40</v>
      </c>
      <c r="G40" s="343">
        <v>65</v>
      </c>
      <c r="H40" s="347">
        <f t="shared" si="2"/>
        <v>162.5</v>
      </c>
      <c r="I40" s="332" t="s">
        <v>1137</v>
      </c>
      <c r="J40" s="317" t="s">
        <v>174</v>
      </c>
      <c r="K40" s="317" t="s">
        <v>174</v>
      </c>
      <c r="L40" s="710" t="s">
        <v>53</v>
      </c>
      <c r="M40" s="707">
        <v>348</v>
      </c>
      <c r="N40" s="707">
        <v>348</v>
      </c>
      <c r="O40" s="707">
        <v>348</v>
      </c>
      <c r="P40" s="707">
        <v>0</v>
      </c>
      <c r="Q40" s="707">
        <v>0</v>
      </c>
      <c r="R40" s="707">
        <v>0</v>
      </c>
      <c r="S40" s="707">
        <v>0</v>
      </c>
    </row>
    <row r="41" spans="1:19" s="240" customFormat="1" ht="38.25">
      <c r="A41" s="623"/>
      <c r="B41" s="440"/>
      <c r="C41" s="441"/>
      <c r="D41" s="425"/>
      <c r="E41" s="330" t="s">
        <v>1138</v>
      </c>
      <c r="F41" s="330">
        <v>5</v>
      </c>
      <c r="G41" s="343">
        <v>5</v>
      </c>
      <c r="H41" s="347">
        <f t="shared" si="2"/>
        <v>100</v>
      </c>
      <c r="I41" s="332" t="s">
        <v>1117</v>
      </c>
      <c r="J41" s="317" t="s">
        <v>174</v>
      </c>
      <c r="K41" s="317" t="s">
        <v>174</v>
      </c>
      <c r="L41" s="711"/>
      <c r="M41" s="708"/>
      <c r="N41" s="708"/>
      <c r="O41" s="708"/>
      <c r="P41" s="708"/>
      <c r="Q41" s="708"/>
      <c r="R41" s="708"/>
      <c r="S41" s="708"/>
    </row>
    <row r="42" spans="1:19" s="240" customFormat="1" ht="51">
      <c r="A42" s="623"/>
      <c r="B42" s="442"/>
      <c r="C42" s="443"/>
      <c r="D42" s="425"/>
      <c r="E42" s="330" t="s">
        <v>1139</v>
      </c>
      <c r="F42" s="330">
        <v>100</v>
      </c>
      <c r="G42" s="343">
        <v>190</v>
      </c>
      <c r="H42" s="347">
        <f t="shared" si="2"/>
        <v>190</v>
      </c>
      <c r="I42" s="332" t="s">
        <v>1140</v>
      </c>
      <c r="J42" s="317" t="s">
        <v>174</v>
      </c>
      <c r="K42" s="317" t="s">
        <v>174</v>
      </c>
      <c r="L42" s="712"/>
      <c r="M42" s="709"/>
      <c r="N42" s="709"/>
      <c r="O42" s="709"/>
      <c r="P42" s="709"/>
      <c r="Q42" s="709"/>
      <c r="R42" s="709"/>
      <c r="S42" s="709"/>
    </row>
    <row r="43" spans="1:19" s="240" customFormat="1" ht="16.5" customHeight="1">
      <c r="A43" s="623"/>
      <c r="B43" s="422" t="s">
        <v>1274</v>
      </c>
      <c r="C43" s="422"/>
      <c r="D43" s="426" t="s">
        <v>507</v>
      </c>
      <c r="E43" s="425" t="s">
        <v>1141</v>
      </c>
      <c r="F43" s="425">
        <v>14</v>
      </c>
      <c r="G43" s="566">
        <v>14</v>
      </c>
      <c r="H43" s="567">
        <f>F43/G43*100</f>
        <v>100</v>
      </c>
      <c r="I43" s="445" t="s">
        <v>1117</v>
      </c>
      <c r="J43" s="469" t="s">
        <v>174</v>
      </c>
      <c r="K43" s="469" t="s">
        <v>174</v>
      </c>
      <c r="L43" s="484" t="s">
        <v>0</v>
      </c>
      <c r="M43" s="713">
        <v>13</v>
      </c>
      <c r="N43" s="713">
        <v>13</v>
      </c>
      <c r="O43" s="713">
        <v>13</v>
      </c>
      <c r="P43" s="713">
        <v>0</v>
      </c>
      <c r="Q43" s="713">
        <v>0</v>
      </c>
      <c r="R43" s="713">
        <v>0</v>
      </c>
      <c r="S43" s="713">
        <v>0</v>
      </c>
    </row>
    <row r="44" spans="1:19" s="240" customFormat="1" ht="27.75" customHeight="1">
      <c r="A44" s="623"/>
      <c r="B44" s="422"/>
      <c r="C44" s="422"/>
      <c r="D44" s="427"/>
      <c r="E44" s="425"/>
      <c r="F44" s="425"/>
      <c r="G44" s="566"/>
      <c r="H44" s="567"/>
      <c r="I44" s="447"/>
      <c r="J44" s="469"/>
      <c r="K44" s="469"/>
      <c r="L44" s="485"/>
      <c r="M44" s="714"/>
      <c r="N44" s="714"/>
      <c r="O44" s="714"/>
      <c r="P44" s="714"/>
      <c r="Q44" s="714"/>
      <c r="R44" s="714"/>
      <c r="S44" s="714"/>
    </row>
    <row r="45" spans="1:19" s="240" customFormat="1" ht="18.75" customHeight="1">
      <c r="A45" s="623"/>
      <c r="B45" s="422"/>
      <c r="C45" s="422"/>
      <c r="D45" s="427"/>
      <c r="E45" s="425" t="s">
        <v>1142</v>
      </c>
      <c r="F45" s="425">
        <v>3</v>
      </c>
      <c r="G45" s="566">
        <v>17</v>
      </c>
      <c r="H45" s="567">
        <f>G45/F45*100</f>
        <v>566.66666666666674</v>
      </c>
      <c r="I45" s="444" t="s">
        <v>1143</v>
      </c>
      <c r="J45" s="469" t="s">
        <v>174</v>
      </c>
      <c r="K45" s="469" t="s">
        <v>174</v>
      </c>
      <c r="L45" s="244" t="s">
        <v>52</v>
      </c>
      <c r="M45" s="345">
        <v>0</v>
      </c>
      <c r="N45" s="345">
        <v>0</v>
      </c>
      <c r="O45" s="345">
        <v>0</v>
      </c>
      <c r="P45" s="345">
        <v>0</v>
      </c>
      <c r="Q45" s="345">
        <v>0</v>
      </c>
      <c r="R45" s="345">
        <v>0</v>
      </c>
      <c r="S45" s="345">
        <v>0</v>
      </c>
    </row>
    <row r="46" spans="1:19" s="240" customFormat="1" ht="18.75" customHeight="1">
      <c r="A46" s="623"/>
      <c r="B46" s="422"/>
      <c r="C46" s="422"/>
      <c r="D46" s="428"/>
      <c r="E46" s="425"/>
      <c r="F46" s="425"/>
      <c r="G46" s="566"/>
      <c r="H46" s="567"/>
      <c r="I46" s="444"/>
      <c r="J46" s="469"/>
      <c r="K46" s="469"/>
      <c r="L46" s="244" t="s">
        <v>53</v>
      </c>
      <c r="M46" s="345">
        <v>13</v>
      </c>
      <c r="N46" s="345">
        <v>13</v>
      </c>
      <c r="O46" s="345">
        <v>13</v>
      </c>
      <c r="P46" s="345">
        <v>0</v>
      </c>
      <c r="Q46" s="345">
        <v>0</v>
      </c>
      <c r="R46" s="345">
        <v>0</v>
      </c>
      <c r="S46" s="345">
        <v>0</v>
      </c>
    </row>
    <row r="47" spans="1:19" s="240" customFormat="1" ht="21.75" customHeight="1">
      <c r="A47" s="623"/>
      <c r="B47" s="438" t="s">
        <v>1275</v>
      </c>
      <c r="C47" s="439"/>
      <c r="D47" s="426" t="s">
        <v>507</v>
      </c>
      <c r="E47" s="426" t="s">
        <v>1144</v>
      </c>
      <c r="F47" s="426">
        <v>33</v>
      </c>
      <c r="G47" s="529">
        <v>30</v>
      </c>
      <c r="H47" s="538">
        <f>F47/G47*100</f>
        <v>110.00000000000001</v>
      </c>
      <c r="I47" s="445" t="s">
        <v>1145</v>
      </c>
      <c r="J47" s="435" t="s">
        <v>174</v>
      </c>
      <c r="K47" s="435" t="s">
        <v>174</v>
      </c>
      <c r="L47" s="243" t="s">
        <v>0</v>
      </c>
      <c r="M47" s="334">
        <v>430</v>
      </c>
      <c r="N47" s="334">
        <v>724.2</v>
      </c>
      <c r="O47" s="334">
        <v>724.2</v>
      </c>
      <c r="P47" s="334">
        <v>0</v>
      </c>
      <c r="Q47" s="334">
        <v>0</v>
      </c>
      <c r="R47" s="334">
        <v>0</v>
      </c>
      <c r="S47" s="334">
        <v>0</v>
      </c>
    </row>
    <row r="48" spans="1:19" s="240" customFormat="1" ht="20.25" customHeight="1">
      <c r="A48" s="623"/>
      <c r="B48" s="440"/>
      <c r="C48" s="441"/>
      <c r="D48" s="427"/>
      <c r="E48" s="427"/>
      <c r="F48" s="427"/>
      <c r="G48" s="530"/>
      <c r="H48" s="539"/>
      <c r="I48" s="446"/>
      <c r="J48" s="436"/>
      <c r="K48" s="436"/>
      <c r="L48" s="244" t="s">
        <v>52</v>
      </c>
      <c r="M48" s="345">
        <v>0</v>
      </c>
      <c r="N48" s="345">
        <v>0</v>
      </c>
      <c r="O48" s="345">
        <v>0</v>
      </c>
      <c r="P48" s="345">
        <v>0</v>
      </c>
      <c r="Q48" s="345">
        <v>0</v>
      </c>
      <c r="R48" s="345">
        <v>0</v>
      </c>
      <c r="S48" s="345">
        <v>0</v>
      </c>
    </row>
    <row r="49" spans="1:19" s="240" customFormat="1" ht="24.75" customHeight="1">
      <c r="A49" s="623"/>
      <c r="B49" s="442"/>
      <c r="C49" s="443"/>
      <c r="D49" s="428"/>
      <c r="E49" s="428"/>
      <c r="F49" s="428"/>
      <c r="G49" s="531"/>
      <c r="H49" s="540"/>
      <c r="I49" s="447"/>
      <c r="J49" s="437"/>
      <c r="K49" s="437"/>
      <c r="L49" s="244" t="s">
        <v>53</v>
      </c>
      <c r="M49" s="345">
        <v>430</v>
      </c>
      <c r="N49" s="345">
        <v>724.2</v>
      </c>
      <c r="O49" s="345">
        <v>724.2</v>
      </c>
      <c r="P49" s="345">
        <v>0</v>
      </c>
      <c r="Q49" s="345">
        <v>0</v>
      </c>
      <c r="R49" s="345">
        <v>0</v>
      </c>
      <c r="S49" s="345">
        <v>0</v>
      </c>
    </row>
    <row r="50" spans="1:19" s="240" customFormat="1" ht="18.75" customHeight="1">
      <c r="A50" s="623"/>
      <c r="B50" s="422" t="s">
        <v>1276</v>
      </c>
      <c r="C50" s="422"/>
      <c r="D50" s="425" t="s">
        <v>507</v>
      </c>
      <c r="E50" s="425" t="s">
        <v>1146</v>
      </c>
      <c r="F50" s="425">
        <v>21</v>
      </c>
      <c r="G50" s="566">
        <v>21</v>
      </c>
      <c r="H50" s="567">
        <v>100</v>
      </c>
      <c r="I50" s="444" t="s">
        <v>1117</v>
      </c>
      <c r="J50" s="469" t="s">
        <v>174</v>
      </c>
      <c r="K50" s="469" t="s">
        <v>174</v>
      </c>
      <c r="L50" s="721" t="s">
        <v>0</v>
      </c>
      <c r="M50" s="722">
        <v>0</v>
      </c>
      <c r="N50" s="722">
        <v>0</v>
      </c>
      <c r="O50" s="722">
        <v>0</v>
      </c>
      <c r="P50" s="722">
        <v>0</v>
      </c>
      <c r="Q50" s="722">
        <v>0</v>
      </c>
      <c r="R50" s="722">
        <v>0</v>
      </c>
      <c r="S50" s="722">
        <v>0</v>
      </c>
    </row>
    <row r="51" spans="1:19" s="240" customFormat="1" ht="21" customHeight="1">
      <c r="A51" s="623"/>
      <c r="B51" s="422"/>
      <c r="C51" s="422"/>
      <c r="D51" s="425"/>
      <c r="E51" s="425"/>
      <c r="F51" s="425"/>
      <c r="G51" s="566"/>
      <c r="H51" s="567"/>
      <c r="I51" s="444"/>
      <c r="J51" s="469"/>
      <c r="K51" s="469"/>
      <c r="L51" s="721"/>
      <c r="M51" s="722"/>
      <c r="N51" s="722"/>
      <c r="O51" s="722"/>
      <c r="P51" s="722"/>
      <c r="Q51" s="722"/>
      <c r="R51" s="722"/>
      <c r="S51" s="722"/>
    </row>
    <row r="52" spans="1:19" s="240" customFormat="1" ht="22.5">
      <c r="A52" s="623"/>
      <c r="B52" s="422"/>
      <c r="C52" s="422"/>
      <c r="D52" s="425"/>
      <c r="E52" s="425" t="s">
        <v>1147</v>
      </c>
      <c r="F52" s="425">
        <v>5</v>
      </c>
      <c r="G52" s="566">
        <v>5</v>
      </c>
      <c r="H52" s="567">
        <v>100</v>
      </c>
      <c r="I52" s="444" t="s">
        <v>1117</v>
      </c>
      <c r="J52" s="469" t="s">
        <v>174</v>
      </c>
      <c r="K52" s="469" t="s">
        <v>174</v>
      </c>
      <c r="L52" s="244" t="s">
        <v>52</v>
      </c>
      <c r="M52" s="357">
        <v>0</v>
      </c>
      <c r="N52" s="357">
        <v>0</v>
      </c>
      <c r="O52" s="357">
        <v>0</v>
      </c>
      <c r="P52" s="357">
        <v>0</v>
      </c>
      <c r="Q52" s="357">
        <v>0</v>
      </c>
      <c r="R52" s="357">
        <v>0</v>
      </c>
      <c r="S52" s="357">
        <v>0</v>
      </c>
    </row>
    <row r="53" spans="1:19" s="240" customFormat="1" ht="27" customHeight="1">
      <c r="A53" s="623"/>
      <c r="B53" s="422"/>
      <c r="C53" s="422"/>
      <c r="D53" s="425"/>
      <c r="E53" s="425"/>
      <c r="F53" s="425"/>
      <c r="G53" s="566"/>
      <c r="H53" s="567"/>
      <c r="I53" s="444"/>
      <c r="J53" s="469"/>
      <c r="K53" s="469"/>
      <c r="L53" s="244" t="s">
        <v>53</v>
      </c>
      <c r="M53" s="357">
        <v>0</v>
      </c>
      <c r="N53" s="357">
        <v>0</v>
      </c>
      <c r="O53" s="357">
        <v>0</v>
      </c>
      <c r="P53" s="357">
        <v>0</v>
      </c>
      <c r="Q53" s="357">
        <v>0</v>
      </c>
      <c r="R53" s="357">
        <v>0</v>
      </c>
      <c r="S53" s="357">
        <v>0</v>
      </c>
    </row>
    <row r="54" spans="1:19" s="240" customFormat="1" ht="76.5">
      <c r="A54" s="623"/>
      <c r="B54" s="438" t="s">
        <v>1277</v>
      </c>
      <c r="C54" s="439"/>
      <c r="D54" s="426" t="s">
        <v>507</v>
      </c>
      <c r="E54" s="330" t="s">
        <v>1148</v>
      </c>
      <c r="F54" s="337">
        <v>10</v>
      </c>
      <c r="G54" s="353">
        <v>10</v>
      </c>
      <c r="H54" s="354">
        <f>G54/F54*100</f>
        <v>100</v>
      </c>
      <c r="I54" s="337" t="s">
        <v>1117</v>
      </c>
      <c r="J54" s="333" t="s">
        <v>174</v>
      </c>
      <c r="K54" s="317" t="s">
        <v>174</v>
      </c>
      <c r="L54" s="726" t="s">
        <v>0</v>
      </c>
      <c r="M54" s="723">
        <v>430</v>
      </c>
      <c r="N54" s="723">
        <v>724.2</v>
      </c>
      <c r="O54" s="723">
        <v>724.2</v>
      </c>
      <c r="P54" s="723">
        <v>0</v>
      </c>
      <c r="Q54" s="723">
        <v>0</v>
      </c>
      <c r="R54" s="723">
        <v>0</v>
      </c>
      <c r="S54" s="723">
        <v>0</v>
      </c>
    </row>
    <row r="55" spans="1:19" s="240" customFormat="1" ht="25.5">
      <c r="A55" s="623"/>
      <c r="B55" s="440"/>
      <c r="C55" s="441"/>
      <c r="D55" s="427"/>
      <c r="E55" s="330" t="s">
        <v>1149</v>
      </c>
      <c r="F55" s="337">
        <v>0</v>
      </c>
      <c r="G55" s="353">
        <v>0</v>
      </c>
      <c r="H55" s="354"/>
      <c r="I55" s="337" t="s">
        <v>1150</v>
      </c>
      <c r="J55" s="333" t="s">
        <v>174</v>
      </c>
      <c r="K55" s="317" t="s">
        <v>174</v>
      </c>
      <c r="L55" s="727"/>
      <c r="M55" s="724"/>
      <c r="N55" s="724"/>
      <c r="O55" s="724"/>
      <c r="P55" s="724"/>
      <c r="Q55" s="724"/>
      <c r="R55" s="724"/>
      <c r="S55" s="724"/>
    </row>
    <row r="56" spans="1:19" s="240" customFormat="1" ht="25.5">
      <c r="A56" s="623"/>
      <c r="B56" s="440"/>
      <c r="C56" s="441"/>
      <c r="D56" s="427"/>
      <c r="E56" s="330" t="s">
        <v>1151</v>
      </c>
      <c r="F56" s="337">
        <v>0</v>
      </c>
      <c r="G56" s="353">
        <v>0</v>
      </c>
      <c r="H56" s="354"/>
      <c r="I56" s="337" t="s">
        <v>1150</v>
      </c>
      <c r="J56" s="333" t="s">
        <v>174</v>
      </c>
      <c r="K56" s="317" t="s">
        <v>174</v>
      </c>
      <c r="L56" s="728"/>
      <c r="M56" s="725"/>
      <c r="N56" s="725"/>
      <c r="O56" s="725"/>
      <c r="P56" s="725"/>
      <c r="Q56" s="725"/>
      <c r="R56" s="725"/>
      <c r="S56" s="725"/>
    </row>
    <row r="57" spans="1:19" s="240" customFormat="1" ht="38.25">
      <c r="A57" s="623"/>
      <c r="B57" s="440"/>
      <c r="C57" s="441"/>
      <c r="D57" s="427"/>
      <c r="E57" s="330" t="s">
        <v>1152</v>
      </c>
      <c r="F57" s="330">
        <v>1300</v>
      </c>
      <c r="G57" s="343">
        <v>6158</v>
      </c>
      <c r="H57" s="347">
        <f t="shared" ref="H57:H60" si="3">G57/F57*100</f>
        <v>473.69230769230768</v>
      </c>
      <c r="I57" s="332" t="s">
        <v>1153</v>
      </c>
      <c r="J57" s="333" t="s">
        <v>174</v>
      </c>
      <c r="K57" s="317" t="s">
        <v>174</v>
      </c>
      <c r="L57" s="432" t="s">
        <v>52</v>
      </c>
      <c r="M57" s="674"/>
      <c r="N57" s="674"/>
      <c r="O57" s="674"/>
      <c r="P57" s="674"/>
      <c r="Q57" s="674"/>
      <c r="R57" s="674"/>
      <c r="S57" s="674"/>
    </row>
    <row r="58" spans="1:19" s="240" customFormat="1" ht="12.75">
      <c r="A58" s="623"/>
      <c r="B58" s="440"/>
      <c r="C58" s="441"/>
      <c r="D58" s="427"/>
      <c r="E58" s="330" t="s">
        <v>1154</v>
      </c>
      <c r="F58" s="330">
        <v>1</v>
      </c>
      <c r="G58" s="343">
        <v>1</v>
      </c>
      <c r="H58" s="347">
        <f t="shared" si="3"/>
        <v>100</v>
      </c>
      <c r="I58" s="332" t="s">
        <v>1117</v>
      </c>
      <c r="J58" s="333" t="s">
        <v>174</v>
      </c>
      <c r="K58" s="317" t="s">
        <v>174</v>
      </c>
      <c r="L58" s="434"/>
      <c r="M58" s="676"/>
      <c r="N58" s="676"/>
      <c r="O58" s="676"/>
      <c r="P58" s="676"/>
      <c r="Q58" s="676"/>
      <c r="R58" s="676"/>
      <c r="S58" s="676"/>
    </row>
    <row r="59" spans="1:19" s="240" customFormat="1" ht="25.5">
      <c r="A59" s="623"/>
      <c r="B59" s="440"/>
      <c r="C59" s="441"/>
      <c r="D59" s="427"/>
      <c r="E59" s="330" t="s">
        <v>1155</v>
      </c>
      <c r="F59" s="330">
        <v>2</v>
      </c>
      <c r="G59" s="343">
        <v>4</v>
      </c>
      <c r="H59" s="347">
        <f t="shared" si="3"/>
        <v>200</v>
      </c>
      <c r="I59" s="332" t="s">
        <v>1373</v>
      </c>
      <c r="J59" s="333" t="s">
        <v>174</v>
      </c>
      <c r="K59" s="317" t="s">
        <v>174</v>
      </c>
      <c r="L59" s="432" t="s">
        <v>53</v>
      </c>
      <c r="M59" s="674">
        <v>430</v>
      </c>
      <c r="N59" s="674">
        <v>724.2</v>
      </c>
      <c r="O59" s="674">
        <v>724.2</v>
      </c>
      <c r="P59" s="674">
        <v>0</v>
      </c>
      <c r="Q59" s="674">
        <v>0</v>
      </c>
      <c r="R59" s="674">
        <v>0</v>
      </c>
      <c r="S59" s="674">
        <v>0</v>
      </c>
    </row>
    <row r="60" spans="1:19" s="240" customFormat="1" ht="17.25" customHeight="1">
      <c r="A60" s="623"/>
      <c r="B60" s="442"/>
      <c r="C60" s="443"/>
      <c r="D60" s="428"/>
      <c r="E60" s="330" t="s">
        <v>1156</v>
      </c>
      <c r="F60" s="330">
        <v>80</v>
      </c>
      <c r="G60" s="343">
        <v>80</v>
      </c>
      <c r="H60" s="347">
        <f t="shared" si="3"/>
        <v>100</v>
      </c>
      <c r="I60" s="332" t="s">
        <v>1117</v>
      </c>
      <c r="J60" s="333" t="s">
        <v>174</v>
      </c>
      <c r="K60" s="317" t="s">
        <v>174</v>
      </c>
      <c r="L60" s="434"/>
      <c r="M60" s="676"/>
      <c r="N60" s="676"/>
      <c r="O60" s="676"/>
      <c r="P60" s="676"/>
      <c r="Q60" s="676"/>
      <c r="R60" s="676"/>
      <c r="S60" s="676"/>
    </row>
    <row r="61" spans="1:19" s="240" customFormat="1" ht="12.75">
      <c r="A61" s="623"/>
      <c r="B61" s="438" t="s">
        <v>1278</v>
      </c>
      <c r="C61" s="439"/>
      <c r="D61" s="426" t="s">
        <v>507</v>
      </c>
      <c r="E61" s="426" t="s">
        <v>1157</v>
      </c>
      <c r="F61" s="426">
        <v>0</v>
      </c>
      <c r="G61" s="529">
        <v>0</v>
      </c>
      <c r="H61" s="538">
        <v>100</v>
      </c>
      <c r="I61" s="445" t="s">
        <v>1158</v>
      </c>
      <c r="J61" s="435" t="s">
        <v>174</v>
      </c>
      <c r="K61" s="435" t="s">
        <v>174</v>
      </c>
      <c r="L61" s="243" t="s">
        <v>0</v>
      </c>
      <c r="M61" s="334">
        <v>1060</v>
      </c>
      <c r="N61" s="334">
        <v>1749.4</v>
      </c>
      <c r="O61" s="334">
        <v>1749.4</v>
      </c>
      <c r="P61" s="334">
        <v>0</v>
      </c>
      <c r="Q61" s="334">
        <v>0</v>
      </c>
      <c r="R61" s="334">
        <v>0</v>
      </c>
      <c r="S61" s="334">
        <v>0</v>
      </c>
    </row>
    <row r="62" spans="1:19" s="240" customFormat="1" ht="22.5">
      <c r="A62" s="623"/>
      <c r="B62" s="440"/>
      <c r="C62" s="441"/>
      <c r="D62" s="427"/>
      <c r="E62" s="427"/>
      <c r="F62" s="427"/>
      <c r="G62" s="530"/>
      <c r="H62" s="539"/>
      <c r="I62" s="446"/>
      <c r="J62" s="436"/>
      <c r="K62" s="436"/>
      <c r="L62" s="244" t="s">
        <v>52</v>
      </c>
      <c r="M62" s="345">
        <v>0</v>
      </c>
      <c r="N62" s="345">
        <v>0</v>
      </c>
      <c r="O62" s="345">
        <v>0</v>
      </c>
      <c r="P62" s="345">
        <v>0</v>
      </c>
      <c r="Q62" s="345">
        <v>0</v>
      </c>
      <c r="R62" s="345">
        <v>0</v>
      </c>
      <c r="S62" s="345">
        <v>0</v>
      </c>
    </row>
    <row r="63" spans="1:19" s="240" customFormat="1" ht="12.75">
      <c r="A63" s="623"/>
      <c r="B63" s="442"/>
      <c r="C63" s="443"/>
      <c r="D63" s="428"/>
      <c r="E63" s="428"/>
      <c r="F63" s="428"/>
      <c r="G63" s="531"/>
      <c r="H63" s="540"/>
      <c r="I63" s="447"/>
      <c r="J63" s="437"/>
      <c r="K63" s="437"/>
      <c r="L63" s="244" t="s">
        <v>53</v>
      </c>
      <c r="M63" s="345">
        <v>1060</v>
      </c>
      <c r="N63" s="345">
        <v>1749.4</v>
      </c>
      <c r="O63" s="345">
        <v>1749.4</v>
      </c>
      <c r="P63" s="345">
        <v>0</v>
      </c>
      <c r="Q63" s="345">
        <v>0</v>
      </c>
      <c r="R63" s="345">
        <v>0</v>
      </c>
      <c r="S63" s="345">
        <v>0</v>
      </c>
    </row>
    <row r="64" spans="1:19" s="240" customFormat="1" ht="24.95" customHeight="1">
      <c r="A64" s="623"/>
      <c r="B64" s="422" t="s">
        <v>1279</v>
      </c>
      <c r="C64" s="422"/>
      <c r="D64" s="425" t="s">
        <v>507</v>
      </c>
      <c r="E64" s="425" t="s">
        <v>1159</v>
      </c>
      <c r="F64" s="425">
        <v>50</v>
      </c>
      <c r="G64" s="566">
        <v>53</v>
      </c>
      <c r="H64" s="567">
        <f>G64/F64*100</f>
        <v>106</v>
      </c>
      <c r="I64" s="444" t="s">
        <v>1160</v>
      </c>
      <c r="J64" s="469" t="s">
        <v>174</v>
      </c>
      <c r="K64" s="469" t="s">
        <v>174</v>
      </c>
      <c r="L64" s="243" t="s">
        <v>0</v>
      </c>
      <c r="M64" s="334">
        <v>1060</v>
      </c>
      <c r="N64" s="334">
        <v>1749.4</v>
      </c>
      <c r="O64" s="334">
        <v>1749.4</v>
      </c>
      <c r="P64" s="334">
        <v>0</v>
      </c>
      <c r="Q64" s="334">
        <v>0</v>
      </c>
      <c r="R64" s="334">
        <v>0</v>
      </c>
      <c r="S64" s="334">
        <v>0</v>
      </c>
    </row>
    <row r="65" spans="1:19" s="240" customFormat="1" ht="24.95" customHeight="1">
      <c r="A65" s="623"/>
      <c r="B65" s="422"/>
      <c r="C65" s="422"/>
      <c r="D65" s="425"/>
      <c r="E65" s="425"/>
      <c r="F65" s="425"/>
      <c r="G65" s="566"/>
      <c r="H65" s="567"/>
      <c r="I65" s="444"/>
      <c r="J65" s="469"/>
      <c r="K65" s="469"/>
      <c r="L65" s="244" t="s">
        <v>52</v>
      </c>
      <c r="M65" s="345">
        <v>0</v>
      </c>
      <c r="N65" s="345">
        <v>0</v>
      </c>
      <c r="O65" s="345">
        <v>0</v>
      </c>
      <c r="P65" s="345">
        <v>0</v>
      </c>
      <c r="Q65" s="345">
        <v>0</v>
      </c>
      <c r="R65" s="345">
        <v>0</v>
      </c>
      <c r="S65" s="345">
        <v>0</v>
      </c>
    </row>
    <row r="66" spans="1:19" s="240" customFormat="1" ht="24.95" customHeight="1">
      <c r="A66" s="623"/>
      <c r="B66" s="422"/>
      <c r="C66" s="422"/>
      <c r="D66" s="425"/>
      <c r="E66" s="425"/>
      <c r="F66" s="425"/>
      <c r="G66" s="566"/>
      <c r="H66" s="567"/>
      <c r="I66" s="444"/>
      <c r="J66" s="469"/>
      <c r="K66" s="469"/>
      <c r="L66" s="244" t="s">
        <v>53</v>
      </c>
      <c r="M66" s="345">
        <v>1060</v>
      </c>
      <c r="N66" s="345">
        <v>1749.4</v>
      </c>
      <c r="O66" s="345">
        <v>1749.4</v>
      </c>
      <c r="P66" s="345">
        <v>0</v>
      </c>
      <c r="Q66" s="345">
        <v>0</v>
      </c>
      <c r="R66" s="345">
        <v>0</v>
      </c>
      <c r="S66" s="345">
        <v>0</v>
      </c>
    </row>
    <row r="67" spans="1:19" s="240" customFormat="1" ht="24.95" customHeight="1">
      <c r="A67" s="623"/>
      <c r="B67" s="422" t="s">
        <v>1280</v>
      </c>
      <c r="C67" s="422"/>
      <c r="D67" s="425" t="s">
        <v>507</v>
      </c>
      <c r="E67" s="425" t="s">
        <v>1161</v>
      </c>
      <c r="F67" s="425">
        <v>2</v>
      </c>
      <c r="G67" s="566">
        <v>2</v>
      </c>
      <c r="H67" s="567">
        <v>100</v>
      </c>
      <c r="I67" s="444" t="s">
        <v>1117</v>
      </c>
      <c r="J67" s="469" t="s">
        <v>174</v>
      </c>
      <c r="K67" s="469" t="s">
        <v>174</v>
      </c>
      <c r="L67" s="243" t="s">
        <v>0</v>
      </c>
      <c r="M67" s="334">
        <v>0</v>
      </c>
      <c r="N67" s="334">
        <v>0</v>
      </c>
      <c r="O67" s="334">
        <v>0</v>
      </c>
      <c r="P67" s="334">
        <v>0</v>
      </c>
      <c r="Q67" s="334">
        <v>0</v>
      </c>
      <c r="R67" s="334">
        <v>0</v>
      </c>
      <c r="S67" s="334">
        <v>0</v>
      </c>
    </row>
    <row r="68" spans="1:19" s="240" customFormat="1" ht="24.95" customHeight="1">
      <c r="A68" s="623"/>
      <c r="B68" s="422"/>
      <c r="C68" s="422"/>
      <c r="D68" s="425"/>
      <c r="E68" s="425"/>
      <c r="F68" s="425"/>
      <c r="G68" s="566"/>
      <c r="H68" s="567"/>
      <c r="I68" s="444"/>
      <c r="J68" s="469"/>
      <c r="K68" s="469"/>
      <c r="L68" s="244" t="s">
        <v>52</v>
      </c>
      <c r="M68" s="345">
        <v>0</v>
      </c>
      <c r="N68" s="345">
        <v>0</v>
      </c>
      <c r="O68" s="345">
        <v>0</v>
      </c>
      <c r="P68" s="345">
        <v>0</v>
      </c>
      <c r="Q68" s="345">
        <v>0</v>
      </c>
      <c r="R68" s="345">
        <v>0</v>
      </c>
      <c r="S68" s="345">
        <v>0</v>
      </c>
    </row>
    <row r="69" spans="1:19" s="240" customFormat="1" ht="24.95" customHeight="1">
      <c r="A69" s="623"/>
      <c r="B69" s="422"/>
      <c r="C69" s="422"/>
      <c r="D69" s="425"/>
      <c r="E69" s="425"/>
      <c r="F69" s="425"/>
      <c r="G69" s="566"/>
      <c r="H69" s="567"/>
      <c r="I69" s="444"/>
      <c r="J69" s="469"/>
      <c r="K69" s="469"/>
      <c r="L69" s="244" t="s">
        <v>53</v>
      </c>
      <c r="M69" s="345">
        <v>0</v>
      </c>
      <c r="N69" s="345">
        <v>0</v>
      </c>
      <c r="O69" s="345">
        <v>0</v>
      </c>
      <c r="P69" s="345">
        <v>0</v>
      </c>
      <c r="Q69" s="345">
        <v>0</v>
      </c>
      <c r="R69" s="345">
        <v>0</v>
      </c>
      <c r="S69" s="345">
        <v>0</v>
      </c>
    </row>
    <row r="70" spans="1:19" s="240" customFormat="1" ht="24.95" customHeight="1">
      <c r="A70" s="623"/>
      <c r="B70" s="422" t="s">
        <v>1162</v>
      </c>
      <c r="C70" s="422"/>
      <c r="D70" s="425" t="s">
        <v>507</v>
      </c>
      <c r="E70" s="425" t="s">
        <v>509</v>
      </c>
      <c r="F70" s="425">
        <v>73</v>
      </c>
      <c r="G70" s="566">
        <v>73</v>
      </c>
      <c r="H70" s="567">
        <v>100</v>
      </c>
      <c r="I70" s="444" t="s">
        <v>1117</v>
      </c>
      <c r="J70" s="469" t="s">
        <v>174</v>
      </c>
      <c r="K70" s="469" t="s">
        <v>174</v>
      </c>
      <c r="L70" s="243" t="s">
        <v>0</v>
      </c>
      <c r="M70" s="334">
        <v>3831.7</v>
      </c>
      <c r="N70" s="334">
        <v>4858.1000000000004</v>
      </c>
      <c r="O70" s="334">
        <v>4858.1000000000004</v>
      </c>
      <c r="P70" s="334">
        <v>0</v>
      </c>
      <c r="Q70" s="334">
        <v>0</v>
      </c>
      <c r="R70" s="334">
        <v>0</v>
      </c>
      <c r="S70" s="334">
        <v>0</v>
      </c>
    </row>
    <row r="71" spans="1:19" s="240" customFormat="1" ht="45" customHeight="1">
      <c r="A71" s="623"/>
      <c r="B71" s="422"/>
      <c r="C71" s="422"/>
      <c r="D71" s="425"/>
      <c r="E71" s="425"/>
      <c r="F71" s="425"/>
      <c r="G71" s="566"/>
      <c r="H71" s="567"/>
      <c r="I71" s="444"/>
      <c r="J71" s="469"/>
      <c r="K71" s="469"/>
      <c r="L71" s="244" t="s">
        <v>52</v>
      </c>
      <c r="M71" s="345">
        <v>0</v>
      </c>
      <c r="N71" s="345">
        <v>0</v>
      </c>
      <c r="O71" s="345">
        <v>0</v>
      </c>
      <c r="P71" s="345">
        <v>0</v>
      </c>
      <c r="Q71" s="345">
        <v>0</v>
      </c>
      <c r="R71" s="345">
        <v>0</v>
      </c>
      <c r="S71" s="345">
        <v>0</v>
      </c>
    </row>
    <row r="72" spans="1:19" s="240" customFormat="1" ht="63.75" customHeight="1">
      <c r="A72" s="623"/>
      <c r="B72" s="422"/>
      <c r="C72" s="422"/>
      <c r="D72" s="425"/>
      <c r="E72" s="425"/>
      <c r="F72" s="425"/>
      <c r="G72" s="566"/>
      <c r="H72" s="567"/>
      <c r="I72" s="444"/>
      <c r="J72" s="469"/>
      <c r="K72" s="469"/>
      <c r="L72" s="244" t="s">
        <v>53</v>
      </c>
      <c r="M72" s="345">
        <v>3831.7</v>
      </c>
      <c r="N72" s="345">
        <v>4858.1000000000004</v>
      </c>
      <c r="O72" s="345">
        <v>4858.1000000000004</v>
      </c>
      <c r="P72" s="345">
        <v>0</v>
      </c>
      <c r="Q72" s="345">
        <v>0</v>
      </c>
      <c r="R72" s="345">
        <v>0</v>
      </c>
      <c r="S72" s="345">
        <v>0</v>
      </c>
    </row>
    <row r="73" spans="1:19" s="240" customFormat="1" ht="12.75">
      <c r="A73" s="623"/>
      <c r="B73" s="438" t="s">
        <v>1281</v>
      </c>
      <c r="C73" s="439"/>
      <c r="D73" s="426" t="s">
        <v>507</v>
      </c>
      <c r="E73" s="426" t="s">
        <v>577</v>
      </c>
      <c r="F73" s="426">
        <v>74</v>
      </c>
      <c r="G73" s="529">
        <v>77</v>
      </c>
      <c r="H73" s="538">
        <f>G73/F73*100</f>
        <v>104.05405405405406</v>
      </c>
      <c r="I73" s="445" t="s">
        <v>1163</v>
      </c>
      <c r="J73" s="435" t="s">
        <v>174</v>
      </c>
      <c r="K73" s="435" t="s">
        <v>174</v>
      </c>
      <c r="L73" s="243" t="s">
        <v>0</v>
      </c>
      <c r="M73" s="334">
        <v>914</v>
      </c>
      <c r="N73" s="334">
        <v>914</v>
      </c>
      <c r="O73" s="334">
        <v>914</v>
      </c>
      <c r="P73" s="334">
        <v>0</v>
      </c>
      <c r="Q73" s="334">
        <v>0</v>
      </c>
      <c r="R73" s="334">
        <v>0</v>
      </c>
      <c r="S73" s="334">
        <v>0</v>
      </c>
    </row>
    <row r="74" spans="1:19" s="240" customFormat="1" ht="32.25" customHeight="1">
      <c r="A74" s="623"/>
      <c r="B74" s="440"/>
      <c r="C74" s="441"/>
      <c r="D74" s="427"/>
      <c r="E74" s="428"/>
      <c r="F74" s="428"/>
      <c r="G74" s="531"/>
      <c r="H74" s="540"/>
      <c r="I74" s="446"/>
      <c r="J74" s="437"/>
      <c r="K74" s="437"/>
      <c r="L74" s="244" t="s">
        <v>52</v>
      </c>
      <c r="M74" s="345">
        <v>0</v>
      </c>
      <c r="N74" s="345">
        <v>0</v>
      </c>
      <c r="O74" s="345">
        <v>0</v>
      </c>
      <c r="P74" s="345">
        <v>0</v>
      </c>
      <c r="Q74" s="345">
        <v>0</v>
      </c>
      <c r="R74" s="345">
        <v>0</v>
      </c>
      <c r="S74" s="345">
        <v>0</v>
      </c>
    </row>
    <row r="75" spans="1:19" s="240" customFormat="1" ht="66" customHeight="1">
      <c r="A75" s="623"/>
      <c r="B75" s="442"/>
      <c r="C75" s="443"/>
      <c r="D75" s="428"/>
      <c r="E75" s="330" t="s">
        <v>510</v>
      </c>
      <c r="F75" s="330">
        <v>73</v>
      </c>
      <c r="G75" s="343">
        <v>76</v>
      </c>
      <c r="H75" s="347">
        <f t="shared" ref="H75" si="4">G75/F75*100</f>
        <v>104.10958904109589</v>
      </c>
      <c r="I75" s="447"/>
      <c r="J75" s="333" t="s">
        <v>174</v>
      </c>
      <c r="K75" s="333" t="s">
        <v>174</v>
      </c>
      <c r="L75" s="244" t="s">
        <v>53</v>
      </c>
      <c r="M75" s="345">
        <v>914</v>
      </c>
      <c r="N75" s="345">
        <v>914</v>
      </c>
      <c r="O75" s="345">
        <v>914</v>
      </c>
      <c r="P75" s="345">
        <v>0</v>
      </c>
      <c r="Q75" s="345">
        <v>0</v>
      </c>
      <c r="R75" s="345">
        <v>0</v>
      </c>
      <c r="S75" s="345">
        <v>0</v>
      </c>
    </row>
    <row r="76" spans="1:19" s="240" customFormat="1" ht="17.25" customHeight="1">
      <c r="A76" s="623"/>
      <c r="B76" s="438" t="s">
        <v>1282</v>
      </c>
      <c r="C76" s="439"/>
      <c r="D76" s="426" t="s">
        <v>507</v>
      </c>
      <c r="E76" s="426" t="s">
        <v>1164</v>
      </c>
      <c r="F76" s="426">
        <v>24</v>
      </c>
      <c r="G76" s="529">
        <v>27</v>
      </c>
      <c r="H76" s="538">
        <f>G76/F76*100</f>
        <v>112.5</v>
      </c>
      <c r="I76" s="445" t="s">
        <v>1165</v>
      </c>
      <c r="J76" s="435" t="s">
        <v>174</v>
      </c>
      <c r="K76" s="435" t="s">
        <v>174</v>
      </c>
      <c r="L76" s="243" t="s">
        <v>0</v>
      </c>
      <c r="M76" s="334">
        <v>200</v>
      </c>
      <c r="N76" s="334">
        <v>550</v>
      </c>
      <c r="O76" s="334">
        <v>0</v>
      </c>
      <c r="P76" s="334">
        <v>0</v>
      </c>
      <c r="Q76" s="334">
        <v>0</v>
      </c>
      <c r="R76" s="334">
        <v>0</v>
      </c>
      <c r="S76" s="334">
        <v>0</v>
      </c>
    </row>
    <row r="77" spans="1:19" s="240" customFormat="1" ht="22.5">
      <c r="A77" s="623"/>
      <c r="B77" s="440"/>
      <c r="C77" s="441"/>
      <c r="D77" s="427"/>
      <c r="E77" s="427"/>
      <c r="F77" s="427"/>
      <c r="G77" s="530"/>
      <c r="H77" s="539" t="e">
        <f t="shared" ref="H77" si="5">G77/F77*100</f>
        <v>#DIV/0!</v>
      </c>
      <c r="I77" s="446"/>
      <c r="J77" s="436"/>
      <c r="K77" s="436"/>
      <c r="L77" s="244" t="s">
        <v>52</v>
      </c>
      <c r="M77" s="345">
        <v>0</v>
      </c>
      <c r="N77" s="345">
        <v>0</v>
      </c>
      <c r="O77" s="345">
        <v>0</v>
      </c>
      <c r="P77" s="345">
        <v>0</v>
      </c>
      <c r="Q77" s="345">
        <v>0</v>
      </c>
      <c r="R77" s="345">
        <v>0</v>
      </c>
      <c r="S77" s="345">
        <v>0</v>
      </c>
    </row>
    <row r="78" spans="1:19" s="240" customFormat="1" ht="22.5" customHeight="1">
      <c r="A78" s="623"/>
      <c r="B78" s="442"/>
      <c r="C78" s="443"/>
      <c r="D78" s="428"/>
      <c r="E78" s="428"/>
      <c r="F78" s="428"/>
      <c r="G78" s="531"/>
      <c r="H78" s="540"/>
      <c r="I78" s="447"/>
      <c r="J78" s="437"/>
      <c r="K78" s="437"/>
      <c r="L78" s="244" t="s">
        <v>53</v>
      </c>
      <c r="M78" s="345">
        <v>200</v>
      </c>
      <c r="N78" s="345">
        <v>550</v>
      </c>
      <c r="O78" s="345">
        <v>0</v>
      </c>
      <c r="P78" s="345">
        <v>0</v>
      </c>
      <c r="Q78" s="345">
        <v>0</v>
      </c>
      <c r="R78" s="345">
        <v>0</v>
      </c>
      <c r="S78" s="345">
        <v>0</v>
      </c>
    </row>
    <row r="79" spans="1:19" s="240" customFormat="1" ht="17.25" customHeight="1">
      <c r="A79" s="623"/>
      <c r="B79" s="438" t="s">
        <v>1283</v>
      </c>
      <c r="C79" s="439"/>
      <c r="D79" s="426" t="s">
        <v>507</v>
      </c>
      <c r="E79" s="426" t="s">
        <v>1166</v>
      </c>
      <c r="F79" s="426">
        <v>10</v>
      </c>
      <c r="G79" s="529">
        <v>10</v>
      </c>
      <c r="H79" s="538">
        <f>G79/F79*100</f>
        <v>100</v>
      </c>
      <c r="I79" s="445" t="s">
        <v>1167</v>
      </c>
      <c r="J79" s="435" t="s">
        <v>174</v>
      </c>
      <c r="K79" s="435" t="s">
        <v>174</v>
      </c>
      <c r="L79" s="243" t="s">
        <v>0</v>
      </c>
      <c r="M79" s="334">
        <v>60</v>
      </c>
      <c r="N79" s="334">
        <v>108</v>
      </c>
      <c r="O79" s="334">
        <v>0</v>
      </c>
      <c r="P79" s="334">
        <v>0</v>
      </c>
      <c r="Q79" s="334">
        <v>0</v>
      </c>
      <c r="R79" s="334">
        <v>0</v>
      </c>
      <c r="S79" s="334">
        <v>0</v>
      </c>
    </row>
    <row r="80" spans="1:19" s="240" customFormat="1" ht="27" customHeight="1">
      <c r="A80" s="623"/>
      <c r="B80" s="440"/>
      <c r="C80" s="441"/>
      <c r="D80" s="427"/>
      <c r="E80" s="427"/>
      <c r="F80" s="427"/>
      <c r="G80" s="530"/>
      <c r="H80" s="539" t="e">
        <f t="shared" ref="H80" si="6">G80/F80*100</f>
        <v>#DIV/0!</v>
      </c>
      <c r="I80" s="446"/>
      <c r="J80" s="436"/>
      <c r="K80" s="436"/>
      <c r="L80" s="244" t="s">
        <v>52</v>
      </c>
      <c r="M80" s="345">
        <v>0</v>
      </c>
      <c r="N80" s="345">
        <v>0</v>
      </c>
      <c r="O80" s="345">
        <v>0</v>
      </c>
      <c r="P80" s="345">
        <v>0</v>
      </c>
      <c r="Q80" s="345">
        <v>0</v>
      </c>
      <c r="R80" s="345">
        <v>0</v>
      </c>
      <c r="S80" s="345">
        <v>0</v>
      </c>
    </row>
    <row r="81" spans="1:19" s="240" customFormat="1" ht="22.5" customHeight="1">
      <c r="A81" s="623"/>
      <c r="B81" s="442"/>
      <c r="C81" s="443"/>
      <c r="D81" s="428"/>
      <c r="E81" s="428"/>
      <c r="F81" s="428"/>
      <c r="G81" s="531"/>
      <c r="H81" s="540"/>
      <c r="I81" s="447"/>
      <c r="J81" s="437"/>
      <c r="K81" s="437"/>
      <c r="L81" s="244" t="s">
        <v>53</v>
      </c>
      <c r="M81" s="345">
        <v>60</v>
      </c>
      <c r="N81" s="345">
        <v>108</v>
      </c>
      <c r="O81" s="345">
        <v>0</v>
      </c>
      <c r="P81" s="345">
        <v>0</v>
      </c>
      <c r="Q81" s="345">
        <v>0</v>
      </c>
      <c r="R81" s="345">
        <v>0</v>
      </c>
      <c r="S81" s="345">
        <v>0</v>
      </c>
    </row>
    <row r="82" spans="1:19" s="240" customFormat="1" ht="17.25" customHeight="1">
      <c r="A82" s="623"/>
      <c r="B82" s="422" t="s">
        <v>1284</v>
      </c>
      <c r="C82" s="422"/>
      <c r="D82" s="425" t="s">
        <v>507</v>
      </c>
      <c r="E82" s="425" t="s">
        <v>1168</v>
      </c>
      <c r="F82" s="425">
        <v>75</v>
      </c>
      <c r="G82" s="566">
        <v>75</v>
      </c>
      <c r="H82" s="567">
        <f>G82/F82*100</f>
        <v>100</v>
      </c>
      <c r="I82" s="445" t="s">
        <v>1117</v>
      </c>
      <c r="J82" s="469" t="s">
        <v>174</v>
      </c>
      <c r="K82" s="469" t="s">
        <v>174</v>
      </c>
      <c r="L82" s="721" t="s">
        <v>0</v>
      </c>
      <c r="M82" s="722">
        <v>200</v>
      </c>
      <c r="N82" s="722">
        <v>200</v>
      </c>
      <c r="O82" s="722">
        <v>200</v>
      </c>
      <c r="P82" s="722">
        <v>0</v>
      </c>
      <c r="Q82" s="722">
        <v>0</v>
      </c>
      <c r="R82" s="722">
        <v>0</v>
      </c>
      <c r="S82" s="722">
        <v>0</v>
      </c>
    </row>
    <row r="83" spans="1:19" s="240" customFormat="1" ht="12.75">
      <c r="A83" s="623"/>
      <c r="B83" s="422"/>
      <c r="C83" s="422"/>
      <c r="D83" s="425"/>
      <c r="E83" s="425"/>
      <c r="F83" s="425"/>
      <c r="G83" s="566"/>
      <c r="H83" s="567"/>
      <c r="I83" s="446"/>
      <c r="J83" s="469"/>
      <c r="K83" s="469"/>
      <c r="L83" s="721"/>
      <c r="M83" s="722"/>
      <c r="N83" s="722"/>
      <c r="O83" s="722"/>
      <c r="P83" s="722"/>
      <c r="Q83" s="722"/>
      <c r="R83" s="722"/>
      <c r="S83" s="722"/>
    </row>
    <row r="84" spans="1:19" s="240" customFormat="1" ht="22.5" customHeight="1">
      <c r="A84" s="623"/>
      <c r="B84" s="422"/>
      <c r="C84" s="422"/>
      <c r="D84" s="425"/>
      <c r="E84" s="425" t="s">
        <v>1169</v>
      </c>
      <c r="F84" s="425">
        <v>1</v>
      </c>
      <c r="G84" s="566">
        <v>1</v>
      </c>
      <c r="H84" s="567">
        <f>G84/F84*100</f>
        <v>100</v>
      </c>
      <c r="I84" s="446"/>
      <c r="J84" s="469" t="s">
        <v>174</v>
      </c>
      <c r="K84" s="469" t="s">
        <v>174</v>
      </c>
      <c r="L84" s="244" t="s">
        <v>52</v>
      </c>
      <c r="M84" s="357">
        <v>0</v>
      </c>
      <c r="N84" s="357">
        <v>0</v>
      </c>
      <c r="O84" s="357">
        <v>0</v>
      </c>
      <c r="P84" s="357">
        <v>0</v>
      </c>
      <c r="Q84" s="357">
        <v>0</v>
      </c>
      <c r="R84" s="357">
        <v>0</v>
      </c>
      <c r="S84" s="357">
        <v>0</v>
      </c>
    </row>
    <row r="85" spans="1:19" s="240" customFormat="1" ht="12.75">
      <c r="A85" s="623"/>
      <c r="B85" s="422"/>
      <c r="C85" s="422"/>
      <c r="D85" s="425"/>
      <c r="E85" s="425"/>
      <c r="F85" s="425"/>
      <c r="G85" s="566"/>
      <c r="H85" s="567"/>
      <c r="I85" s="447"/>
      <c r="J85" s="469"/>
      <c r="K85" s="469"/>
      <c r="L85" s="244" t="s">
        <v>53</v>
      </c>
      <c r="M85" s="357">
        <v>200</v>
      </c>
      <c r="N85" s="357">
        <v>200</v>
      </c>
      <c r="O85" s="357">
        <v>200</v>
      </c>
      <c r="P85" s="357">
        <v>0</v>
      </c>
      <c r="Q85" s="357">
        <v>0</v>
      </c>
      <c r="R85" s="357">
        <v>0</v>
      </c>
      <c r="S85" s="357">
        <v>0</v>
      </c>
    </row>
    <row r="86" spans="1:19" s="240" customFormat="1" ht="17.25" customHeight="1">
      <c r="A86" s="623"/>
      <c r="B86" s="422" t="s">
        <v>1285</v>
      </c>
      <c r="C86" s="422"/>
      <c r="D86" s="425" t="s">
        <v>507</v>
      </c>
      <c r="E86" s="425" t="s">
        <v>1170</v>
      </c>
      <c r="F86" s="425">
        <v>20</v>
      </c>
      <c r="G86" s="566">
        <v>20</v>
      </c>
      <c r="H86" s="567">
        <f>G86/F86*100</f>
        <v>100</v>
      </c>
      <c r="I86" s="445" t="s">
        <v>1117</v>
      </c>
      <c r="J86" s="469" t="s">
        <v>174</v>
      </c>
      <c r="K86" s="469" t="s">
        <v>174</v>
      </c>
      <c r="L86" s="721" t="s">
        <v>0</v>
      </c>
      <c r="M86" s="722">
        <v>454</v>
      </c>
      <c r="N86" s="722">
        <v>454</v>
      </c>
      <c r="O86" s="722">
        <v>454</v>
      </c>
      <c r="P86" s="722">
        <v>0</v>
      </c>
      <c r="Q86" s="722">
        <v>0</v>
      </c>
      <c r="R86" s="722">
        <v>0</v>
      </c>
      <c r="S86" s="722">
        <v>0</v>
      </c>
    </row>
    <row r="87" spans="1:19" s="240" customFormat="1" ht="12.75">
      <c r="A87" s="623"/>
      <c r="B87" s="422"/>
      <c r="C87" s="422"/>
      <c r="D87" s="425"/>
      <c r="E87" s="425"/>
      <c r="F87" s="425"/>
      <c r="G87" s="566"/>
      <c r="H87" s="567"/>
      <c r="I87" s="447"/>
      <c r="J87" s="469"/>
      <c r="K87" s="469"/>
      <c r="L87" s="721"/>
      <c r="M87" s="722"/>
      <c r="N87" s="722"/>
      <c r="O87" s="722"/>
      <c r="P87" s="722"/>
      <c r="Q87" s="722"/>
      <c r="R87" s="722"/>
      <c r="S87" s="722"/>
    </row>
    <row r="88" spans="1:19" s="240" customFormat="1" ht="22.5" customHeight="1">
      <c r="A88" s="623"/>
      <c r="B88" s="422"/>
      <c r="C88" s="422"/>
      <c r="D88" s="425"/>
      <c r="E88" s="425" t="s">
        <v>1171</v>
      </c>
      <c r="F88" s="425">
        <v>3</v>
      </c>
      <c r="G88" s="566">
        <v>7</v>
      </c>
      <c r="H88" s="567">
        <f>G88/F88*100</f>
        <v>233.33333333333334</v>
      </c>
      <c r="I88" s="445" t="s">
        <v>1172</v>
      </c>
      <c r="J88" s="469" t="s">
        <v>174</v>
      </c>
      <c r="K88" s="469" t="s">
        <v>174</v>
      </c>
      <c r="L88" s="244" t="s">
        <v>52</v>
      </c>
      <c r="M88" s="357">
        <v>0</v>
      </c>
      <c r="N88" s="357">
        <v>0</v>
      </c>
      <c r="O88" s="357">
        <v>0</v>
      </c>
      <c r="P88" s="357">
        <v>0</v>
      </c>
      <c r="Q88" s="357">
        <v>0</v>
      </c>
      <c r="R88" s="357">
        <v>0</v>
      </c>
      <c r="S88" s="357">
        <v>0</v>
      </c>
    </row>
    <row r="89" spans="1:19" s="240" customFormat="1" ht="19.5" customHeight="1">
      <c r="A89" s="623"/>
      <c r="B89" s="422"/>
      <c r="C89" s="422"/>
      <c r="D89" s="425"/>
      <c r="E89" s="425"/>
      <c r="F89" s="425"/>
      <c r="G89" s="566"/>
      <c r="H89" s="567"/>
      <c r="I89" s="447"/>
      <c r="J89" s="469"/>
      <c r="K89" s="469"/>
      <c r="L89" s="244" t="s">
        <v>53</v>
      </c>
      <c r="M89" s="357">
        <v>454</v>
      </c>
      <c r="N89" s="357">
        <v>454</v>
      </c>
      <c r="O89" s="357">
        <v>454</v>
      </c>
      <c r="P89" s="357">
        <v>0</v>
      </c>
      <c r="Q89" s="357">
        <v>0</v>
      </c>
      <c r="R89" s="357">
        <v>0</v>
      </c>
      <c r="S89" s="357">
        <v>0</v>
      </c>
    </row>
    <row r="90" spans="1:19" s="240" customFormat="1" ht="22.5" customHeight="1">
      <c r="A90" s="623"/>
      <c r="B90" s="438" t="s">
        <v>1286</v>
      </c>
      <c r="C90" s="439"/>
      <c r="D90" s="426" t="s">
        <v>507</v>
      </c>
      <c r="E90" s="426" t="s">
        <v>1173</v>
      </c>
      <c r="F90" s="426">
        <v>0</v>
      </c>
      <c r="G90" s="529">
        <v>0</v>
      </c>
      <c r="H90" s="538"/>
      <c r="I90" s="445" t="s">
        <v>692</v>
      </c>
      <c r="J90" s="435" t="s">
        <v>174</v>
      </c>
      <c r="K90" s="435" t="s">
        <v>174</v>
      </c>
      <c r="L90" s="243" t="s">
        <v>0</v>
      </c>
      <c r="M90" s="334">
        <v>0</v>
      </c>
      <c r="N90" s="334">
        <v>0</v>
      </c>
      <c r="O90" s="334">
        <v>0</v>
      </c>
      <c r="P90" s="334">
        <v>0</v>
      </c>
      <c r="Q90" s="334">
        <v>0</v>
      </c>
      <c r="R90" s="334">
        <v>0</v>
      </c>
      <c r="S90" s="334">
        <v>0</v>
      </c>
    </row>
    <row r="91" spans="1:19" s="240" customFormat="1" ht="30" customHeight="1">
      <c r="A91" s="623"/>
      <c r="B91" s="440"/>
      <c r="C91" s="441"/>
      <c r="D91" s="427"/>
      <c r="E91" s="427"/>
      <c r="F91" s="427"/>
      <c r="G91" s="530"/>
      <c r="H91" s="539"/>
      <c r="I91" s="446"/>
      <c r="J91" s="436"/>
      <c r="K91" s="436"/>
      <c r="L91" s="244" t="s">
        <v>52</v>
      </c>
      <c r="M91" s="345">
        <v>0</v>
      </c>
      <c r="N91" s="345">
        <v>0</v>
      </c>
      <c r="O91" s="345">
        <v>0</v>
      </c>
      <c r="P91" s="345">
        <v>0</v>
      </c>
      <c r="Q91" s="345">
        <v>0</v>
      </c>
      <c r="R91" s="345">
        <v>0</v>
      </c>
      <c r="S91" s="345">
        <v>0</v>
      </c>
    </row>
    <row r="92" spans="1:19" s="240" customFormat="1" ht="30.75" customHeight="1">
      <c r="A92" s="623"/>
      <c r="B92" s="442"/>
      <c r="C92" s="443"/>
      <c r="D92" s="428"/>
      <c r="E92" s="428"/>
      <c r="F92" s="428"/>
      <c r="G92" s="531"/>
      <c r="H92" s="540"/>
      <c r="I92" s="447"/>
      <c r="J92" s="437"/>
      <c r="K92" s="437"/>
      <c r="L92" s="244" t="s">
        <v>53</v>
      </c>
      <c r="M92" s="345">
        <v>0</v>
      </c>
      <c r="N92" s="345">
        <v>0</v>
      </c>
      <c r="O92" s="345">
        <v>0</v>
      </c>
      <c r="P92" s="345">
        <v>0</v>
      </c>
      <c r="Q92" s="345">
        <v>0</v>
      </c>
      <c r="R92" s="345">
        <v>0</v>
      </c>
      <c r="S92" s="345">
        <v>0</v>
      </c>
    </row>
    <row r="93" spans="1:19" s="240" customFormat="1" ht="22.5" customHeight="1">
      <c r="A93" s="623"/>
      <c r="B93" s="438" t="s">
        <v>1287</v>
      </c>
      <c r="C93" s="439"/>
      <c r="D93" s="426" t="s">
        <v>507</v>
      </c>
      <c r="E93" s="426" t="s">
        <v>1174</v>
      </c>
      <c r="F93" s="426">
        <v>0</v>
      </c>
      <c r="G93" s="529">
        <v>0</v>
      </c>
      <c r="H93" s="538"/>
      <c r="I93" s="445" t="s">
        <v>692</v>
      </c>
      <c r="J93" s="435" t="s">
        <v>174</v>
      </c>
      <c r="K93" s="435" t="s">
        <v>174</v>
      </c>
      <c r="L93" s="243" t="s">
        <v>0</v>
      </c>
      <c r="M93" s="334">
        <v>0</v>
      </c>
      <c r="N93" s="334">
        <v>0</v>
      </c>
      <c r="O93" s="334">
        <v>0</v>
      </c>
      <c r="P93" s="334">
        <v>0</v>
      </c>
      <c r="Q93" s="334">
        <v>0</v>
      </c>
      <c r="R93" s="334">
        <v>0</v>
      </c>
      <c r="S93" s="334">
        <v>0</v>
      </c>
    </row>
    <row r="94" spans="1:19" s="240" customFormat="1" ht="30" customHeight="1">
      <c r="A94" s="623"/>
      <c r="B94" s="440"/>
      <c r="C94" s="441"/>
      <c r="D94" s="427"/>
      <c r="E94" s="427"/>
      <c r="F94" s="427"/>
      <c r="G94" s="530"/>
      <c r="H94" s="539"/>
      <c r="I94" s="446"/>
      <c r="J94" s="436"/>
      <c r="K94" s="436"/>
      <c r="L94" s="244" t="s">
        <v>52</v>
      </c>
      <c r="M94" s="345">
        <v>0</v>
      </c>
      <c r="N94" s="345">
        <v>0</v>
      </c>
      <c r="O94" s="345">
        <v>0</v>
      </c>
      <c r="P94" s="345">
        <v>0</v>
      </c>
      <c r="Q94" s="345">
        <v>0</v>
      </c>
      <c r="R94" s="345">
        <v>0</v>
      </c>
      <c r="S94" s="345">
        <v>0</v>
      </c>
    </row>
    <row r="95" spans="1:19" s="240" customFormat="1" ht="30.75" customHeight="1">
      <c r="A95" s="623"/>
      <c r="B95" s="442"/>
      <c r="C95" s="443"/>
      <c r="D95" s="428"/>
      <c r="E95" s="428"/>
      <c r="F95" s="428"/>
      <c r="G95" s="531"/>
      <c r="H95" s="540"/>
      <c r="I95" s="447"/>
      <c r="J95" s="437"/>
      <c r="K95" s="437"/>
      <c r="L95" s="244" t="s">
        <v>53</v>
      </c>
      <c r="M95" s="345">
        <v>0</v>
      </c>
      <c r="N95" s="345">
        <v>0</v>
      </c>
      <c r="O95" s="345">
        <v>0</v>
      </c>
      <c r="P95" s="345">
        <v>0</v>
      </c>
      <c r="Q95" s="345">
        <v>0</v>
      </c>
      <c r="R95" s="345">
        <v>0</v>
      </c>
      <c r="S95" s="345">
        <v>0</v>
      </c>
    </row>
    <row r="96" spans="1:19" s="240" customFormat="1" ht="12.75">
      <c r="A96" s="623"/>
      <c r="B96" s="438" t="s">
        <v>1288</v>
      </c>
      <c r="C96" s="439"/>
      <c r="D96" s="426" t="s">
        <v>507</v>
      </c>
      <c r="E96" s="426" t="s">
        <v>511</v>
      </c>
      <c r="F96" s="426">
        <v>2</v>
      </c>
      <c r="G96" s="529">
        <v>2</v>
      </c>
      <c r="H96" s="538">
        <v>100</v>
      </c>
      <c r="I96" s="445" t="s">
        <v>693</v>
      </c>
      <c r="J96" s="435" t="s">
        <v>174</v>
      </c>
      <c r="K96" s="435" t="s">
        <v>174</v>
      </c>
      <c r="L96" s="243" t="s">
        <v>0</v>
      </c>
      <c r="M96" s="334">
        <v>1000</v>
      </c>
      <c r="N96" s="334">
        <v>298.89999999999998</v>
      </c>
      <c r="O96" s="334">
        <v>298.89999999999998</v>
      </c>
      <c r="P96" s="334">
        <v>0</v>
      </c>
      <c r="Q96" s="334">
        <v>0</v>
      </c>
      <c r="R96" s="334">
        <v>0</v>
      </c>
      <c r="S96" s="334">
        <v>0</v>
      </c>
    </row>
    <row r="97" spans="1:19" s="240" customFormat="1" ht="22.5">
      <c r="A97" s="623"/>
      <c r="B97" s="440"/>
      <c r="C97" s="441"/>
      <c r="D97" s="427"/>
      <c r="E97" s="427"/>
      <c r="F97" s="427"/>
      <c r="G97" s="530"/>
      <c r="H97" s="539"/>
      <c r="I97" s="446"/>
      <c r="J97" s="436"/>
      <c r="K97" s="436"/>
      <c r="L97" s="244" t="s">
        <v>52</v>
      </c>
      <c r="M97" s="345">
        <v>0</v>
      </c>
      <c r="N97" s="345">
        <v>0</v>
      </c>
      <c r="O97" s="345">
        <v>0</v>
      </c>
      <c r="P97" s="345">
        <v>0</v>
      </c>
      <c r="Q97" s="345">
        <v>0</v>
      </c>
      <c r="R97" s="345">
        <v>0</v>
      </c>
      <c r="S97" s="345">
        <v>0</v>
      </c>
    </row>
    <row r="98" spans="1:19" s="240" customFormat="1" ht="21" customHeight="1">
      <c r="A98" s="623"/>
      <c r="B98" s="442"/>
      <c r="C98" s="443"/>
      <c r="D98" s="428"/>
      <c r="E98" s="428"/>
      <c r="F98" s="428"/>
      <c r="G98" s="531"/>
      <c r="H98" s="540"/>
      <c r="I98" s="447"/>
      <c r="J98" s="437"/>
      <c r="K98" s="437"/>
      <c r="L98" s="244" t="s">
        <v>53</v>
      </c>
      <c r="M98" s="345">
        <v>1000</v>
      </c>
      <c r="N98" s="345">
        <v>298.89999999999998</v>
      </c>
      <c r="O98" s="345">
        <v>298.89999999999998</v>
      </c>
      <c r="P98" s="345">
        <v>0</v>
      </c>
      <c r="Q98" s="345">
        <v>0</v>
      </c>
      <c r="R98" s="345">
        <v>0</v>
      </c>
      <c r="S98" s="345">
        <v>0</v>
      </c>
    </row>
    <row r="99" spans="1:19" s="240" customFormat="1" ht="12.75">
      <c r="A99" s="623"/>
      <c r="B99" s="438" t="s">
        <v>1289</v>
      </c>
      <c r="C99" s="439"/>
      <c r="D99" s="426" t="s">
        <v>507</v>
      </c>
      <c r="E99" s="426" t="s">
        <v>1175</v>
      </c>
      <c r="F99" s="426">
        <v>2</v>
      </c>
      <c r="G99" s="529">
        <v>2</v>
      </c>
      <c r="H99" s="538">
        <v>100</v>
      </c>
      <c r="I99" s="445" t="s">
        <v>1117</v>
      </c>
      <c r="J99" s="435" t="s">
        <v>174</v>
      </c>
      <c r="K99" s="435" t="s">
        <v>174</v>
      </c>
      <c r="L99" s="243" t="s">
        <v>0</v>
      </c>
      <c r="M99" s="334">
        <v>1000</v>
      </c>
      <c r="N99" s="334">
        <v>298.89999999999998</v>
      </c>
      <c r="O99" s="334">
        <v>298.89999999999998</v>
      </c>
      <c r="P99" s="334">
        <v>0</v>
      </c>
      <c r="Q99" s="334">
        <v>0</v>
      </c>
      <c r="R99" s="334">
        <v>0</v>
      </c>
      <c r="S99" s="334">
        <v>0</v>
      </c>
    </row>
    <row r="100" spans="1:19" s="240" customFormat="1" ht="22.5">
      <c r="A100" s="623"/>
      <c r="B100" s="440"/>
      <c r="C100" s="441"/>
      <c r="D100" s="427"/>
      <c r="E100" s="427"/>
      <c r="F100" s="427"/>
      <c r="G100" s="530"/>
      <c r="H100" s="539"/>
      <c r="I100" s="446"/>
      <c r="J100" s="436"/>
      <c r="K100" s="436"/>
      <c r="L100" s="244" t="s">
        <v>52</v>
      </c>
      <c r="M100" s="345">
        <v>0</v>
      </c>
      <c r="N100" s="345">
        <v>0</v>
      </c>
      <c r="O100" s="345">
        <v>0</v>
      </c>
      <c r="P100" s="345">
        <v>0</v>
      </c>
      <c r="Q100" s="345">
        <v>0</v>
      </c>
      <c r="R100" s="345">
        <v>0</v>
      </c>
      <c r="S100" s="345">
        <v>0</v>
      </c>
    </row>
    <row r="101" spans="1:19" s="240" customFormat="1" ht="12.75">
      <c r="A101" s="623"/>
      <c r="B101" s="442"/>
      <c r="C101" s="443"/>
      <c r="D101" s="428"/>
      <c r="E101" s="428"/>
      <c r="F101" s="428"/>
      <c r="G101" s="531"/>
      <c r="H101" s="540"/>
      <c r="I101" s="447"/>
      <c r="J101" s="437"/>
      <c r="K101" s="437"/>
      <c r="L101" s="244" t="s">
        <v>53</v>
      </c>
      <c r="M101" s="345">
        <v>1000</v>
      </c>
      <c r="N101" s="345">
        <v>298.89999999999998</v>
      </c>
      <c r="O101" s="345">
        <v>298.89999999999998</v>
      </c>
      <c r="P101" s="345">
        <v>0</v>
      </c>
      <c r="Q101" s="345">
        <v>0</v>
      </c>
      <c r="R101" s="345">
        <v>0</v>
      </c>
      <c r="S101" s="345">
        <v>0</v>
      </c>
    </row>
    <row r="102" spans="1:19" s="240" customFormat="1" ht="12.75">
      <c r="A102" s="623"/>
      <c r="B102" s="438" t="s">
        <v>1290</v>
      </c>
      <c r="C102" s="439"/>
      <c r="D102" s="426" t="s">
        <v>507</v>
      </c>
      <c r="E102" s="426" t="s">
        <v>512</v>
      </c>
      <c r="F102" s="426">
        <v>60</v>
      </c>
      <c r="G102" s="529">
        <v>65</v>
      </c>
      <c r="H102" s="538">
        <f>G102/F102*100</f>
        <v>108.33333333333333</v>
      </c>
      <c r="I102" s="445" t="s">
        <v>1373</v>
      </c>
      <c r="J102" s="435" t="s">
        <v>174</v>
      </c>
      <c r="K102" s="435" t="s">
        <v>174</v>
      </c>
      <c r="L102" s="243" t="s">
        <v>0</v>
      </c>
      <c r="M102" s="334">
        <v>1917.7</v>
      </c>
      <c r="N102" s="334">
        <v>3246.3</v>
      </c>
      <c r="O102" s="334">
        <v>3246.3</v>
      </c>
      <c r="P102" s="334">
        <v>0</v>
      </c>
      <c r="Q102" s="334">
        <v>0</v>
      </c>
      <c r="R102" s="334">
        <v>0</v>
      </c>
      <c r="S102" s="334">
        <v>0</v>
      </c>
    </row>
    <row r="103" spans="1:19" s="240" customFormat="1" ht="22.5">
      <c r="A103" s="623"/>
      <c r="B103" s="440"/>
      <c r="C103" s="441"/>
      <c r="D103" s="427"/>
      <c r="E103" s="427"/>
      <c r="F103" s="427"/>
      <c r="G103" s="530"/>
      <c r="H103" s="539"/>
      <c r="I103" s="446"/>
      <c r="J103" s="436"/>
      <c r="K103" s="436"/>
      <c r="L103" s="244" t="s">
        <v>52</v>
      </c>
      <c r="M103" s="345">
        <v>0</v>
      </c>
      <c r="N103" s="345">
        <v>0</v>
      </c>
      <c r="O103" s="345">
        <v>0</v>
      </c>
      <c r="P103" s="345">
        <v>0</v>
      </c>
      <c r="Q103" s="345">
        <v>0</v>
      </c>
      <c r="R103" s="345">
        <v>0</v>
      </c>
      <c r="S103" s="345">
        <v>0</v>
      </c>
    </row>
    <row r="104" spans="1:19" s="240" customFormat="1" ht="12.75">
      <c r="A104" s="623"/>
      <c r="B104" s="442"/>
      <c r="C104" s="443"/>
      <c r="D104" s="428"/>
      <c r="E104" s="428"/>
      <c r="F104" s="428"/>
      <c r="G104" s="531"/>
      <c r="H104" s="540"/>
      <c r="I104" s="447"/>
      <c r="J104" s="437"/>
      <c r="K104" s="437"/>
      <c r="L104" s="244" t="s">
        <v>53</v>
      </c>
      <c r="M104" s="345">
        <v>1917.7</v>
      </c>
      <c r="N104" s="345">
        <v>3246.3</v>
      </c>
      <c r="O104" s="345">
        <v>3246.3</v>
      </c>
      <c r="P104" s="345">
        <v>0</v>
      </c>
      <c r="Q104" s="345">
        <v>0</v>
      </c>
      <c r="R104" s="345">
        <v>0</v>
      </c>
      <c r="S104" s="345">
        <v>0</v>
      </c>
    </row>
    <row r="105" spans="1:19" s="14" customFormat="1" ht="12.75">
      <c r="A105" s="623"/>
      <c r="B105" s="729" t="s">
        <v>379</v>
      </c>
      <c r="C105" s="730"/>
      <c r="D105" s="730"/>
      <c r="E105" s="730"/>
      <c r="F105" s="730"/>
      <c r="G105" s="730"/>
      <c r="H105" s="730"/>
      <c r="I105" s="730"/>
      <c r="J105" s="730"/>
      <c r="K105" s="730"/>
      <c r="L105" s="18" t="s">
        <v>0</v>
      </c>
      <c r="M105" s="350">
        <f>M10</f>
        <v>6544.7</v>
      </c>
      <c r="N105" s="350">
        <f t="shared" ref="N105:S105" si="7">N10</f>
        <v>8627</v>
      </c>
      <c r="O105" s="350">
        <f t="shared" si="7"/>
        <v>8314</v>
      </c>
      <c r="P105" s="350">
        <f t="shared" si="7"/>
        <v>0</v>
      </c>
      <c r="Q105" s="350">
        <f t="shared" si="7"/>
        <v>313</v>
      </c>
      <c r="R105" s="350">
        <f t="shared" si="7"/>
        <v>0</v>
      </c>
      <c r="S105" s="350">
        <f t="shared" si="7"/>
        <v>0</v>
      </c>
    </row>
    <row r="106" spans="1:19" s="14" customFormat="1" ht="22.5">
      <c r="A106" s="623"/>
      <c r="B106" s="731"/>
      <c r="C106" s="732"/>
      <c r="D106" s="732"/>
      <c r="E106" s="732"/>
      <c r="F106" s="732"/>
      <c r="G106" s="732"/>
      <c r="H106" s="732"/>
      <c r="I106" s="732"/>
      <c r="J106" s="732"/>
      <c r="K106" s="732"/>
      <c r="L106" s="13" t="s">
        <v>52</v>
      </c>
      <c r="M106" s="349">
        <f t="shared" ref="M106:S107" si="8">M11</f>
        <v>0</v>
      </c>
      <c r="N106" s="349">
        <f t="shared" si="8"/>
        <v>0</v>
      </c>
      <c r="O106" s="349">
        <f t="shared" si="8"/>
        <v>0</v>
      </c>
      <c r="P106" s="349">
        <f t="shared" si="8"/>
        <v>0</v>
      </c>
      <c r="Q106" s="349">
        <f t="shared" si="8"/>
        <v>0</v>
      </c>
      <c r="R106" s="349">
        <f t="shared" si="8"/>
        <v>0</v>
      </c>
      <c r="S106" s="349">
        <f t="shared" si="8"/>
        <v>0</v>
      </c>
    </row>
    <row r="107" spans="1:19" s="14" customFormat="1" ht="12.75">
      <c r="A107" s="623"/>
      <c r="B107" s="733"/>
      <c r="C107" s="734"/>
      <c r="D107" s="734"/>
      <c r="E107" s="734"/>
      <c r="F107" s="734"/>
      <c r="G107" s="734"/>
      <c r="H107" s="734"/>
      <c r="I107" s="734"/>
      <c r="J107" s="734"/>
      <c r="K107" s="734"/>
      <c r="L107" s="13" t="s">
        <v>53</v>
      </c>
      <c r="M107" s="349">
        <f t="shared" si="8"/>
        <v>6544.7</v>
      </c>
      <c r="N107" s="349">
        <f t="shared" si="8"/>
        <v>8627</v>
      </c>
      <c r="O107" s="349">
        <f t="shared" si="8"/>
        <v>8314</v>
      </c>
      <c r="P107" s="349">
        <f t="shared" si="8"/>
        <v>0</v>
      </c>
      <c r="Q107" s="349">
        <f t="shared" si="8"/>
        <v>313</v>
      </c>
      <c r="R107" s="349">
        <f t="shared" si="8"/>
        <v>0</v>
      </c>
      <c r="S107" s="349">
        <f t="shared" si="8"/>
        <v>0</v>
      </c>
    </row>
    <row r="108" spans="1:19" s="14" customFormat="1" ht="18" customHeight="1">
      <c r="A108" s="623" t="s">
        <v>218</v>
      </c>
      <c r="B108" s="624" t="s">
        <v>108</v>
      </c>
      <c r="C108" s="625"/>
      <c r="D108" s="625"/>
      <c r="E108" s="625"/>
      <c r="F108" s="625"/>
      <c r="G108" s="625"/>
      <c r="H108" s="625"/>
      <c r="I108" s="625"/>
      <c r="J108" s="625"/>
      <c r="K108" s="625"/>
      <c r="L108" s="625"/>
      <c r="M108" s="625"/>
      <c r="N108" s="625"/>
      <c r="O108" s="625"/>
      <c r="P108" s="625"/>
      <c r="Q108" s="625"/>
      <c r="R108" s="625"/>
      <c r="S108" s="626"/>
    </row>
    <row r="109" spans="1:19" ht="36" customHeight="1">
      <c r="A109" s="623"/>
      <c r="B109" s="454" t="s">
        <v>109</v>
      </c>
      <c r="C109" s="455"/>
      <c r="D109" s="460" t="s">
        <v>110</v>
      </c>
      <c r="E109" s="319" t="s">
        <v>111</v>
      </c>
      <c r="F109" s="319">
        <v>34</v>
      </c>
      <c r="G109" s="319">
        <v>31.8</v>
      </c>
      <c r="H109" s="199">
        <f>G109/F109*100</f>
        <v>93.529411764705884</v>
      </c>
      <c r="I109" s="318" t="s">
        <v>976</v>
      </c>
      <c r="J109" s="661" t="s">
        <v>371</v>
      </c>
      <c r="K109" s="316" t="s">
        <v>396</v>
      </c>
      <c r="L109" s="18" t="s">
        <v>0</v>
      </c>
      <c r="M109" s="348">
        <f>M112</f>
        <v>980</v>
      </c>
      <c r="N109" s="348">
        <f t="shared" ref="N109:S109" si="9">N112</f>
        <v>854.8</v>
      </c>
      <c r="O109" s="348">
        <f t="shared" si="9"/>
        <v>854.8</v>
      </c>
      <c r="P109" s="348">
        <f t="shared" si="9"/>
        <v>0</v>
      </c>
      <c r="Q109" s="348">
        <f t="shared" si="9"/>
        <v>0</v>
      </c>
      <c r="R109" s="348">
        <f t="shared" si="9"/>
        <v>0</v>
      </c>
      <c r="S109" s="348">
        <f t="shared" si="9"/>
        <v>0</v>
      </c>
    </row>
    <row r="110" spans="1:19" ht="36.75" customHeight="1">
      <c r="A110" s="623"/>
      <c r="B110" s="456"/>
      <c r="C110" s="457"/>
      <c r="D110" s="461"/>
      <c r="E110" s="460" t="s">
        <v>112</v>
      </c>
      <c r="F110" s="402">
        <v>9.4</v>
      </c>
      <c r="G110" s="402">
        <v>13.5</v>
      </c>
      <c r="H110" s="486">
        <f>F110/G110*100</f>
        <v>69.629629629629633</v>
      </c>
      <c r="I110" s="474" t="s">
        <v>370</v>
      </c>
      <c r="J110" s="682"/>
      <c r="K110" s="404" t="s">
        <v>396</v>
      </c>
      <c r="L110" s="13" t="s">
        <v>52</v>
      </c>
      <c r="M110" s="348">
        <f t="shared" ref="M110:S110" si="10">M113</f>
        <v>0</v>
      </c>
      <c r="N110" s="348">
        <f t="shared" si="10"/>
        <v>0</v>
      </c>
      <c r="O110" s="348">
        <f t="shared" si="10"/>
        <v>0</v>
      </c>
      <c r="P110" s="348">
        <f t="shared" si="10"/>
        <v>0</v>
      </c>
      <c r="Q110" s="348">
        <f t="shared" si="10"/>
        <v>0</v>
      </c>
      <c r="R110" s="348">
        <f t="shared" si="10"/>
        <v>0</v>
      </c>
      <c r="S110" s="348">
        <f t="shared" si="10"/>
        <v>0</v>
      </c>
    </row>
    <row r="111" spans="1:19" ht="34.5" customHeight="1">
      <c r="A111" s="623"/>
      <c r="B111" s="458"/>
      <c r="C111" s="459"/>
      <c r="D111" s="462"/>
      <c r="E111" s="462"/>
      <c r="F111" s="402"/>
      <c r="G111" s="402"/>
      <c r="H111" s="488"/>
      <c r="I111" s="476"/>
      <c r="J111" s="683"/>
      <c r="K111" s="404"/>
      <c r="L111" s="13" t="s">
        <v>53</v>
      </c>
      <c r="M111" s="348">
        <f t="shared" ref="M111:S111" si="11">M114</f>
        <v>980</v>
      </c>
      <c r="N111" s="348">
        <f t="shared" si="11"/>
        <v>854.8</v>
      </c>
      <c r="O111" s="348">
        <f t="shared" si="11"/>
        <v>854.8</v>
      </c>
      <c r="P111" s="348">
        <f t="shared" si="11"/>
        <v>0</v>
      </c>
      <c r="Q111" s="348">
        <f t="shared" si="11"/>
        <v>0</v>
      </c>
      <c r="R111" s="348">
        <f t="shared" si="11"/>
        <v>0</v>
      </c>
      <c r="S111" s="348">
        <f t="shared" si="11"/>
        <v>0</v>
      </c>
    </row>
    <row r="112" spans="1:19" s="252" customFormat="1" ht="19.5" customHeight="1">
      <c r="A112" s="623"/>
      <c r="B112" s="438" t="s">
        <v>1296</v>
      </c>
      <c r="C112" s="439"/>
      <c r="D112" s="435" t="s">
        <v>513</v>
      </c>
      <c r="E112" s="426" t="s">
        <v>1014</v>
      </c>
      <c r="F112" s="426">
        <v>22</v>
      </c>
      <c r="G112" s="426">
        <v>21</v>
      </c>
      <c r="H112" s="429">
        <f>G112/F112*100</f>
        <v>95.454545454545453</v>
      </c>
      <c r="I112" s="445" t="s">
        <v>1294</v>
      </c>
      <c r="J112" s="583" t="s">
        <v>174</v>
      </c>
      <c r="K112" s="435" t="s">
        <v>174</v>
      </c>
      <c r="L112" s="243" t="s">
        <v>0</v>
      </c>
      <c r="M112" s="334">
        <f>M113+M114</f>
        <v>980</v>
      </c>
      <c r="N112" s="334">
        <f t="shared" ref="N112:S112" si="12">N113+N114</f>
        <v>854.8</v>
      </c>
      <c r="O112" s="334">
        <f t="shared" si="12"/>
        <v>854.8</v>
      </c>
      <c r="P112" s="334">
        <f t="shared" si="12"/>
        <v>0</v>
      </c>
      <c r="Q112" s="334">
        <f t="shared" si="12"/>
        <v>0</v>
      </c>
      <c r="R112" s="334">
        <f t="shared" si="12"/>
        <v>0</v>
      </c>
      <c r="S112" s="334">
        <f t="shared" si="12"/>
        <v>0</v>
      </c>
    </row>
    <row r="113" spans="1:19" s="252" customFormat="1" ht="21.75" customHeight="1">
      <c r="A113" s="623"/>
      <c r="B113" s="440"/>
      <c r="C113" s="441"/>
      <c r="D113" s="436"/>
      <c r="E113" s="428"/>
      <c r="F113" s="428"/>
      <c r="G113" s="428"/>
      <c r="H113" s="431"/>
      <c r="I113" s="447"/>
      <c r="J113" s="585"/>
      <c r="K113" s="437"/>
      <c r="L113" s="244" t="s">
        <v>52</v>
      </c>
      <c r="M113" s="345">
        <v>0</v>
      </c>
      <c r="N113" s="345">
        <v>0</v>
      </c>
      <c r="O113" s="345">
        <v>0</v>
      </c>
      <c r="P113" s="345">
        <v>0</v>
      </c>
      <c r="Q113" s="345">
        <v>0</v>
      </c>
      <c r="R113" s="345">
        <v>0</v>
      </c>
      <c r="S113" s="345">
        <v>0</v>
      </c>
    </row>
    <row r="114" spans="1:19" s="252" customFormat="1" ht="54" customHeight="1">
      <c r="A114" s="623"/>
      <c r="B114" s="442"/>
      <c r="C114" s="443"/>
      <c r="D114" s="437"/>
      <c r="E114" s="324" t="s">
        <v>1015</v>
      </c>
      <c r="F114" s="330">
        <v>21</v>
      </c>
      <c r="G114" s="330">
        <v>22</v>
      </c>
      <c r="H114" s="326">
        <f>G114/F114*100</f>
        <v>104.76190476190477</v>
      </c>
      <c r="I114" s="325" t="s">
        <v>1291</v>
      </c>
      <c r="J114" s="358" t="s">
        <v>174</v>
      </c>
      <c r="K114" s="333" t="s">
        <v>174</v>
      </c>
      <c r="L114" s="244" t="s">
        <v>53</v>
      </c>
      <c r="M114" s="345">
        <v>980</v>
      </c>
      <c r="N114" s="345">
        <v>854.8</v>
      </c>
      <c r="O114" s="345">
        <v>854.8</v>
      </c>
      <c r="P114" s="345">
        <v>0</v>
      </c>
      <c r="Q114" s="345">
        <v>0</v>
      </c>
      <c r="R114" s="345">
        <v>0</v>
      </c>
      <c r="S114" s="345">
        <v>0</v>
      </c>
    </row>
    <row r="115" spans="1:19" s="252" customFormat="1" ht="84.75" customHeight="1">
      <c r="A115" s="623"/>
      <c r="B115" s="438" t="s">
        <v>1058</v>
      </c>
      <c r="C115" s="439"/>
      <c r="D115" s="435" t="s">
        <v>513</v>
      </c>
      <c r="E115" s="426" t="s">
        <v>977</v>
      </c>
      <c r="F115" s="426">
        <v>10</v>
      </c>
      <c r="G115" s="426">
        <v>1</v>
      </c>
      <c r="H115" s="429">
        <f>G115/F115*100</f>
        <v>10</v>
      </c>
      <c r="I115" s="445" t="s">
        <v>985</v>
      </c>
      <c r="J115" s="583" t="s">
        <v>174</v>
      </c>
      <c r="K115" s="435" t="s">
        <v>174</v>
      </c>
      <c r="L115" s="243" t="s">
        <v>0</v>
      </c>
      <c r="M115" s="334">
        <f>SUM(M116:M117)</f>
        <v>150</v>
      </c>
      <c r="N115" s="334">
        <f t="shared" ref="N115:S115" si="13">SUM(N116:N117)</f>
        <v>28</v>
      </c>
      <c r="O115" s="334">
        <f t="shared" si="13"/>
        <v>28</v>
      </c>
      <c r="P115" s="334">
        <f t="shared" si="13"/>
        <v>0</v>
      </c>
      <c r="Q115" s="334">
        <f t="shared" si="13"/>
        <v>0</v>
      </c>
      <c r="R115" s="334">
        <f t="shared" si="13"/>
        <v>0</v>
      </c>
      <c r="S115" s="334">
        <f t="shared" si="13"/>
        <v>0</v>
      </c>
    </row>
    <row r="116" spans="1:19" s="252" customFormat="1" ht="45.75" customHeight="1">
      <c r="A116" s="623"/>
      <c r="B116" s="440"/>
      <c r="C116" s="441"/>
      <c r="D116" s="436"/>
      <c r="E116" s="427"/>
      <c r="F116" s="427"/>
      <c r="G116" s="427"/>
      <c r="H116" s="430"/>
      <c r="I116" s="446"/>
      <c r="J116" s="584"/>
      <c r="K116" s="436"/>
      <c r="L116" s="244" t="s">
        <v>52</v>
      </c>
      <c r="M116" s="345">
        <v>0</v>
      </c>
      <c r="N116" s="345">
        <v>0</v>
      </c>
      <c r="O116" s="345">
        <v>0</v>
      </c>
      <c r="P116" s="345">
        <v>0</v>
      </c>
      <c r="Q116" s="345">
        <v>0</v>
      </c>
      <c r="R116" s="345">
        <v>0</v>
      </c>
      <c r="S116" s="345">
        <v>0</v>
      </c>
    </row>
    <row r="117" spans="1:19" s="252" customFormat="1" ht="60" customHeight="1">
      <c r="A117" s="623"/>
      <c r="B117" s="442"/>
      <c r="C117" s="443"/>
      <c r="D117" s="436"/>
      <c r="E117" s="428"/>
      <c r="F117" s="428"/>
      <c r="G117" s="428"/>
      <c r="H117" s="431"/>
      <c r="I117" s="447"/>
      <c r="J117" s="585"/>
      <c r="K117" s="437"/>
      <c r="L117" s="244" t="s">
        <v>53</v>
      </c>
      <c r="M117" s="345">
        <v>150</v>
      </c>
      <c r="N117" s="345">
        <v>28</v>
      </c>
      <c r="O117" s="345">
        <v>28</v>
      </c>
      <c r="P117" s="345">
        <v>0</v>
      </c>
      <c r="Q117" s="345">
        <v>0</v>
      </c>
      <c r="R117" s="345">
        <v>0</v>
      </c>
      <c r="S117" s="345">
        <v>0</v>
      </c>
    </row>
    <row r="118" spans="1:19" s="252" customFormat="1" ht="30" customHeight="1">
      <c r="A118" s="623"/>
      <c r="B118" s="438" t="s">
        <v>1059</v>
      </c>
      <c r="C118" s="439"/>
      <c r="D118" s="435" t="s">
        <v>513</v>
      </c>
      <c r="E118" s="426" t="s">
        <v>978</v>
      </c>
      <c r="F118" s="426">
        <v>2</v>
      </c>
      <c r="G118" s="426">
        <v>0</v>
      </c>
      <c r="H118" s="429">
        <v>0</v>
      </c>
      <c r="I118" s="445" t="s">
        <v>986</v>
      </c>
      <c r="J118" s="583" t="s">
        <v>174</v>
      </c>
      <c r="K118" s="435" t="s">
        <v>174</v>
      </c>
      <c r="L118" s="243" t="s">
        <v>0</v>
      </c>
      <c r="M118" s="334">
        <f>SUM(M119:M120)</f>
        <v>132</v>
      </c>
      <c r="N118" s="334">
        <f t="shared" ref="N118" si="14">SUM(N119:N120)</f>
        <v>0</v>
      </c>
      <c r="O118" s="334">
        <f t="shared" ref="O118" si="15">SUM(O119:O120)</f>
        <v>0</v>
      </c>
      <c r="P118" s="334">
        <f t="shared" ref="P118" si="16">SUM(P119:P120)</f>
        <v>0</v>
      </c>
      <c r="Q118" s="334">
        <f t="shared" ref="Q118" si="17">SUM(Q119:Q120)</f>
        <v>0</v>
      </c>
      <c r="R118" s="334">
        <f t="shared" ref="R118" si="18">SUM(R119:R120)</f>
        <v>0</v>
      </c>
      <c r="S118" s="334">
        <f t="shared" ref="S118" si="19">SUM(S119:S120)</f>
        <v>0</v>
      </c>
    </row>
    <row r="119" spans="1:19" s="252" customFormat="1" ht="27.75" customHeight="1">
      <c r="A119" s="623"/>
      <c r="B119" s="440"/>
      <c r="C119" s="441"/>
      <c r="D119" s="436"/>
      <c r="E119" s="427"/>
      <c r="F119" s="427"/>
      <c r="G119" s="427"/>
      <c r="H119" s="430"/>
      <c r="I119" s="446"/>
      <c r="J119" s="584"/>
      <c r="K119" s="436"/>
      <c r="L119" s="244" t="s">
        <v>52</v>
      </c>
      <c r="M119" s="345">
        <v>0</v>
      </c>
      <c r="N119" s="345">
        <v>0</v>
      </c>
      <c r="O119" s="345">
        <v>0</v>
      </c>
      <c r="P119" s="345">
        <v>0</v>
      </c>
      <c r="Q119" s="345">
        <v>0</v>
      </c>
      <c r="R119" s="345">
        <v>0</v>
      </c>
      <c r="S119" s="345">
        <v>0</v>
      </c>
    </row>
    <row r="120" spans="1:19" s="252" customFormat="1" ht="36.75" customHeight="1">
      <c r="A120" s="623"/>
      <c r="B120" s="442"/>
      <c r="C120" s="443"/>
      <c r="D120" s="436"/>
      <c r="E120" s="428"/>
      <c r="F120" s="428"/>
      <c r="G120" s="428"/>
      <c r="H120" s="431"/>
      <c r="I120" s="447"/>
      <c r="J120" s="585"/>
      <c r="K120" s="437"/>
      <c r="L120" s="244" t="s">
        <v>53</v>
      </c>
      <c r="M120" s="345">
        <v>132</v>
      </c>
      <c r="N120" s="345">
        <v>0</v>
      </c>
      <c r="O120" s="345">
        <v>0</v>
      </c>
      <c r="P120" s="345">
        <v>0</v>
      </c>
      <c r="Q120" s="345">
        <v>0</v>
      </c>
      <c r="R120" s="345">
        <v>0</v>
      </c>
      <c r="S120" s="345">
        <v>0</v>
      </c>
    </row>
    <row r="121" spans="1:19" s="252" customFormat="1" ht="49.5" customHeight="1">
      <c r="A121" s="623"/>
      <c r="B121" s="438" t="s">
        <v>1060</v>
      </c>
      <c r="C121" s="439"/>
      <c r="D121" s="435" t="s">
        <v>513</v>
      </c>
      <c r="E121" s="426" t="s">
        <v>979</v>
      </c>
      <c r="F121" s="426" t="s">
        <v>984</v>
      </c>
      <c r="G121" s="426" t="s">
        <v>984</v>
      </c>
      <c r="H121" s="429" t="s">
        <v>984</v>
      </c>
      <c r="I121" s="445" t="s">
        <v>1292</v>
      </c>
      <c r="J121" s="583" t="s">
        <v>174</v>
      </c>
      <c r="K121" s="435" t="s">
        <v>174</v>
      </c>
      <c r="L121" s="243" t="s">
        <v>0</v>
      </c>
      <c r="M121" s="334">
        <f>SUM(M122:M123)</f>
        <v>0</v>
      </c>
      <c r="N121" s="334">
        <f t="shared" ref="N121" si="20">SUM(N122:N123)</f>
        <v>0</v>
      </c>
      <c r="O121" s="334">
        <f t="shared" ref="O121" si="21">SUM(O122:O123)</f>
        <v>0</v>
      </c>
      <c r="P121" s="334">
        <f t="shared" ref="P121" si="22">SUM(P122:P123)</f>
        <v>0</v>
      </c>
      <c r="Q121" s="334">
        <f t="shared" ref="Q121" si="23">SUM(Q122:Q123)</f>
        <v>0</v>
      </c>
      <c r="R121" s="334">
        <f t="shared" ref="R121" si="24">SUM(R122:R123)</f>
        <v>0</v>
      </c>
      <c r="S121" s="334">
        <f t="shared" ref="S121" si="25">SUM(S122:S123)</f>
        <v>0</v>
      </c>
    </row>
    <row r="122" spans="1:19" s="252" customFormat="1" ht="50.25" customHeight="1">
      <c r="A122" s="623"/>
      <c r="B122" s="440"/>
      <c r="C122" s="441"/>
      <c r="D122" s="436"/>
      <c r="E122" s="427"/>
      <c r="F122" s="427"/>
      <c r="G122" s="427"/>
      <c r="H122" s="430"/>
      <c r="I122" s="446"/>
      <c r="J122" s="584"/>
      <c r="K122" s="436"/>
      <c r="L122" s="244" t="s">
        <v>52</v>
      </c>
      <c r="M122" s="345">
        <v>0</v>
      </c>
      <c r="N122" s="345">
        <v>0</v>
      </c>
      <c r="O122" s="345">
        <v>0</v>
      </c>
      <c r="P122" s="345">
        <v>0</v>
      </c>
      <c r="Q122" s="345">
        <v>0</v>
      </c>
      <c r="R122" s="345">
        <v>0</v>
      </c>
      <c r="S122" s="345">
        <v>0</v>
      </c>
    </row>
    <row r="123" spans="1:19" s="252" customFormat="1" ht="50.25" customHeight="1">
      <c r="A123" s="623"/>
      <c r="B123" s="442"/>
      <c r="C123" s="443"/>
      <c r="D123" s="436"/>
      <c r="E123" s="428"/>
      <c r="F123" s="428"/>
      <c r="G123" s="428"/>
      <c r="H123" s="431"/>
      <c r="I123" s="447"/>
      <c r="J123" s="585"/>
      <c r="K123" s="437"/>
      <c r="L123" s="244" t="s">
        <v>53</v>
      </c>
      <c r="M123" s="345">
        <v>0</v>
      </c>
      <c r="N123" s="345">
        <v>0</v>
      </c>
      <c r="O123" s="345">
        <v>0</v>
      </c>
      <c r="P123" s="345">
        <v>0</v>
      </c>
      <c r="Q123" s="345">
        <v>0</v>
      </c>
      <c r="R123" s="345">
        <v>0</v>
      </c>
      <c r="S123" s="345">
        <v>0</v>
      </c>
    </row>
    <row r="124" spans="1:19" s="252" customFormat="1" ht="36.75" customHeight="1">
      <c r="A124" s="623"/>
      <c r="B124" s="438" t="s">
        <v>1061</v>
      </c>
      <c r="C124" s="439"/>
      <c r="D124" s="435" t="s">
        <v>513</v>
      </c>
      <c r="E124" s="426" t="s">
        <v>980</v>
      </c>
      <c r="F124" s="426">
        <v>9</v>
      </c>
      <c r="G124" s="426">
        <v>6</v>
      </c>
      <c r="H124" s="429">
        <f>G124/F124*100</f>
        <v>66.666666666666657</v>
      </c>
      <c r="I124" s="445" t="s">
        <v>1293</v>
      </c>
      <c r="J124" s="583" t="s">
        <v>174</v>
      </c>
      <c r="K124" s="435" t="s">
        <v>174</v>
      </c>
      <c r="L124" s="243" t="s">
        <v>0</v>
      </c>
      <c r="M124" s="334">
        <f>SUM(M125:M126)</f>
        <v>455</v>
      </c>
      <c r="N124" s="334">
        <f t="shared" ref="N124" si="26">SUM(N125:N126)</f>
        <v>159.30000000000001</v>
      </c>
      <c r="O124" s="334">
        <f t="shared" ref="O124" si="27">SUM(O125:O126)</f>
        <v>159.30000000000001</v>
      </c>
      <c r="P124" s="334">
        <f t="shared" ref="P124" si="28">SUM(P125:P126)</f>
        <v>0</v>
      </c>
      <c r="Q124" s="334">
        <f t="shared" ref="Q124" si="29">SUM(Q125:Q126)</f>
        <v>0</v>
      </c>
      <c r="R124" s="334">
        <f t="shared" ref="R124" si="30">SUM(R125:R126)</f>
        <v>0</v>
      </c>
      <c r="S124" s="334">
        <f t="shared" ref="S124" si="31">SUM(S125:S126)</f>
        <v>0</v>
      </c>
    </row>
    <row r="125" spans="1:19" s="252" customFormat="1" ht="39.75" customHeight="1">
      <c r="A125" s="623"/>
      <c r="B125" s="440"/>
      <c r="C125" s="441"/>
      <c r="D125" s="436"/>
      <c r="E125" s="427"/>
      <c r="F125" s="427"/>
      <c r="G125" s="427"/>
      <c r="H125" s="430"/>
      <c r="I125" s="446"/>
      <c r="J125" s="584"/>
      <c r="K125" s="436"/>
      <c r="L125" s="244" t="s">
        <v>52</v>
      </c>
      <c r="M125" s="345">
        <v>0</v>
      </c>
      <c r="N125" s="345">
        <v>0</v>
      </c>
      <c r="O125" s="345">
        <v>0</v>
      </c>
      <c r="P125" s="345">
        <v>0</v>
      </c>
      <c r="Q125" s="345">
        <v>0</v>
      </c>
      <c r="R125" s="345">
        <v>0</v>
      </c>
      <c r="S125" s="345">
        <v>0</v>
      </c>
    </row>
    <row r="126" spans="1:19" s="252" customFormat="1" ht="39.75" customHeight="1">
      <c r="A126" s="623"/>
      <c r="B126" s="442"/>
      <c r="C126" s="443"/>
      <c r="D126" s="436"/>
      <c r="E126" s="428"/>
      <c r="F126" s="428"/>
      <c r="G126" s="428"/>
      <c r="H126" s="431"/>
      <c r="I126" s="447"/>
      <c r="J126" s="585"/>
      <c r="K126" s="437"/>
      <c r="L126" s="244" t="s">
        <v>53</v>
      </c>
      <c r="M126" s="345">
        <v>455</v>
      </c>
      <c r="N126" s="345">
        <v>159.30000000000001</v>
      </c>
      <c r="O126" s="345">
        <v>159.30000000000001</v>
      </c>
      <c r="P126" s="345">
        <v>0</v>
      </c>
      <c r="Q126" s="345">
        <v>0</v>
      </c>
      <c r="R126" s="345">
        <v>0</v>
      </c>
      <c r="S126" s="345">
        <v>0</v>
      </c>
    </row>
    <row r="127" spans="1:19" s="252" customFormat="1" ht="29.25" customHeight="1">
      <c r="A127" s="623"/>
      <c r="B127" s="438" t="s">
        <v>1062</v>
      </c>
      <c r="C127" s="439"/>
      <c r="D127" s="435" t="s">
        <v>513</v>
      </c>
      <c r="E127" s="426" t="s">
        <v>981</v>
      </c>
      <c r="F127" s="426">
        <v>5</v>
      </c>
      <c r="G127" s="426">
        <v>3</v>
      </c>
      <c r="H127" s="429">
        <f>G127/F127*100</f>
        <v>60</v>
      </c>
      <c r="I127" s="445" t="s">
        <v>987</v>
      </c>
      <c r="J127" s="583" t="s">
        <v>174</v>
      </c>
      <c r="K127" s="435" t="s">
        <v>174</v>
      </c>
      <c r="L127" s="243" t="s">
        <v>0</v>
      </c>
      <c r="M127" s="334">
        <f>SUM(M128:M129)</f>
        <v>173</v>
      </c>
      <c r="N127" s="334">
        <f t="shared" ref="N127" si="32">SUM(N128:N129)</f>
        <v>172.4</v>
      </c>
      <c r="O127" s="334">
        <f t="shared" ref="O127" si="33">SUM(O128:O129)</f>
        <v>172.4</v>
      </c>
      <c r="P127" s="334">
        <f t="shared" ref="P127" si="34">SUM(P128:P129)</f>
        <v>0</v>
      </c>
      <c r="Q127" s="334">
        <f t="shared" ref="Q127" si="35">SUM(Q128:Q129)</f>
        <v>0</v>
      </c>
      <c r="R127" s="334">
        <f t="shared" ref="R127" si="36">SUM(R128:R129)</f>
        <v>0</v>
      </c>
      <c r="S127" s="334">
        <f t="shared" ref="S127" si="37">SUM(S128:S129)</f>
        <v>0</v>
      </c>
    </row>
    <row r="128" spans="1:19" s="252" customFormat="1" ht="32.25" customHeight="1">
      <c r="A128" s="623"/>
      <c r="B128" s="440"/>
      <c r="C128" s="441"/>
      <c r="D128" s="436"/>
      <c r="E128" s="427"/>
      <c r="F128" s="427"/>
      <c r="G128" s="427"/>
      <c r="H128" s="430"/>
      <c r="I128" s="446"/>
      <c r="J128" s="584"/>
      <c r="K128" s="436"/>
      <c r="L128" s="244" t="s">
        <v>52</v>
      </c>
      <c r="M128" s="345">
        <v>0</v>
      </c>
      <c r="N128" s="345">
        <v>0</v>
      </c>
      <c r="O128" s="345">
        <v>0</v>
      </c>
      <c r="P128" s="345">
        <v>0</v>
      </c>
      <c r="Q128" s="345">
        <v>0</v>
      </c>
      <c r="R128" s="345">
        <v>0</v>
      </c>
      <c r="S128" s="345">
        <v>0</v>
      </c>
    </row>
    <row r="129" spans="1:22" s="252" customFormat="1" ht="33" customHeight="1">
      <c r="A129" s="623"/>
      <c r="B129" s="442"/>
      <c r="C129" s="443"/>
      <c r="D129" s="436"/>
      <c r="E129" s="428"/>
      <c r="F129" s="428"/>
      <c r="G129" s="428"/>
      <c r="H129" s="431"/>
      <c r="I129" s="447"/>
      <c r="J129" s="585"/>
      <c r="K129" s="437"/>
      <c r="L129" s="244" t="s">
        <v>53</v>
      </c>
      <c r="M129" s="345">
        <v>173</v>
      </c>
      <c r="N129" s="345">
        <v>172.4</v>
      </c>
      <c r="O129" s="345">
        <v>172.4</v>
      </c>
      <c r="P129" s="345">
        <v>0</v>
      </c>
      <c r="Q129" s="345">
        <v>0</v>
      </c>
      <c r="R129" s="345">
        <v>0</v>
      </c>
      <c r="S129" s="345">
        <v>0</v>
      </c>
    </row>
    <row r="130" spans="1:22" s="252" customFormat="1" ht="21" customHeight="1">
      <c r="A130" s="623"/>
      <c r="B130" s="438" t="s">
        <v>1063</v>
      </c>
      <c r="C130" s="439"/>
      <c r="D130" s="435" t="s">
        <v>513</v>
      </c>
      <c r="E130" s="426" t="s">
        <v>982</v>
      </c>
      <c r="F130" s="426">
        <v>2</v>
      </c>
      <c r="G130" s="426">
        <v>1</v>
      </c>
      <c r="H130" s="429">
        <f>G130/F130*100</f>
        <v>50</v>
      </c>
      <c r="I130" s="445" t="s">
        <v>988</v>
      </c>
      <c r="J130" s="583" t="s">
        <v>174</v>
      </c>
      <c r="K130" s="435" t="s">
        <v>174</v>
      </c>
      <c r="L130" s="243" t="s">
        <v>0</v>
      </c>
      <c r="M130" s="334">
        <f>SUM(M131:M132)</f>
        <v>70</v>
      </c>
      <c r="N130" s="334">
        <f t="shared" ref="N130" si="38">SUM(N131:N132)</f>
        <v>39.1</v>
      </c>
      <c r="O130" s="334">
        <f t="shared" ref="O130" si="39">SUM(O131:O132)</f>
        <v>39.1</v>
      </c>
      <c r="P130" s="334">
        <f t="shared" ref="P130" si="40">SUM(P131:P132)</f>
        <v>0</v>
      </c>
      <c r="Q130" s="334">
        <f t="shared" ref="Q130" si="41">SUM(Q131:Q132)</f>
        <v>0</v>
      </c>
      <c r="R130" s="334">
        <f t="shared" ref="R130" si="42">SUM(R131:R132)</f>
        <v>0</v>
      </c>
      <c r="S130" s="334">
        <f t="shared" ref="S130" si="43">SUM(S131:S132)</f>
        <v>0</v>
      </c>
    </row>
    <row r="131" spans="1:22" s="252" customFormat="1" ht="18" customHeight="1">
      <c r="A131" s="623"/>
      <c r="B131" s="440"/>
      <c r="C131" s="441"/>
      <c r="D131" s="436"/>
      <c r="E131" s="427"/>
      <c r="F131" s="427"/>
      <c r="G131" s="427"/>
      <c r="H131" s="430"/>
      <c r="I131" s="446"/>
      <c r="J131" s="584"/>
      <c r="K131" s="436"/>
      <c r="L131" s="244" t="s">
        <v>52</v>
      </c>
      <c r="M131" s="345">
        <v>0</v>
      </c>
      <c r="N131" s="345">
        <v>0</v>
      </c>
      <c r="O131" s="345">
        <v>0</v>
      </c>
      <c r="P131" s="345">
        <v>0</v>
      </c>
      <c r="Q131" s="345">
        <v>0</v>
      </c>
      <c r="R131" s="345">
        <v>0</v>
      </c>
      <c r="S131" s="345">
        <v>0</v>
      </c>
    </row>
    <row r="132" spans="1:22" s="252" customFormat="1" ht="18.75" customHeight="1">
      <c r="A132" s="623"/>
      <c r="B132" s="442"/>
      <c r="C132" s="443"/>
      <c r="D132" s="436"/>
      <c r="E132" s="428"/>
      <c r="F132" s="428"/>
      <c r="G132" s="428"/>
      <c r="H132" s="431"/>
      <c r="I132" s="447"/>
      <c r="J132" s="585"/>
      <c r="K132" s="437"/>
      <c r="L132" s="244" t="s">
        <v>53</v>
      </c>
      <c r="M132" s="345">
        <v>70</v>
      </c>
      <c r="N132" s="345">
        <v>39.1</v>
      </c>
      <c r="O132" s="345">
        <v>39.1</v>
      </c>
      <c r="P132" s="345">
        <v>0</v>
      </c>
      <c r="Q132" s="345">
        <v>0</v>
      </c>
      <c r="R132" s="345">
        <v>0</v>
      </c>
      <c r="S132" s="345">
        <v>0</v>
      </c>
    </row>
    <row r="133" spans="1:22" s="252" customFormat="1" ht="73.5" customHeight="1">
      <c r="A133" s="623"/>
      <c r="B133" s="438" t="s">
        <v>1064</v>
      </c>
      <c r="C133" s="439"/>
      <c r="D133" s="435" t="s">
        <v>513</v>
      </c>
      <c r="E133" s="426" t="s">
        <v>983</v>
      </c>
      <c r="F133" s="426">
        <v>19</v>
      </c>
      <c r="G133" s="426">
        <v>19</v>
      </c>
      <c r="H133" s="429">
        <f>G133/F133*100</f>
        <v>100</v>
      </c>
      <c r="I133" s="445" t="s">
        <v>664</v>
      </c>
      <c r="J133" s="583" t="s">
        <v>174</v>
      </c>
      <c r="K133" s="435" t="s">
        <v>174</v>
      </c>
      <c r="L133" s="243" t="s">
        <v>0</v>
      </c>
      <c r="M133" s="334">
        <f>SUM(M134:M135)</f>
        <v>0</v>
      </c>
      <c r="N133" s="334">
        <f t="shared" ref="N133" si="44">SUM(N134:N135)</f>
        <v>456</v>
      </c>
      <c r="O133" s="334">
        <f t="shared" ref="O133" si="45">SUM(O134:O135)</f>
        <v>456</v>
      </c>
      <c r="P133" s="334">
        <f t="shared" ref="P133" si="46">SUM(P134:P135)</f>
        <v>0</v>
      </c>
      <c r="Q133" s="334">
        <f t="shared" ref="Q133" si="47">SUM(Q134:Q135)</f>
        <v>0</v>
      </c>
      <c r="R133" s="334">
        <f t="shared" ref="R133" si="48">SUM(R134:R135)</f>
        <v>0</v>
      </c>
      <c r="S133" s="334">
        <f t="shared" ref="S133" si="49">SUM(S134:S135)</f>
        <v>0</v>
      </c>
    </row>
    <row r="134" spans="1:22" s="252" customFormat="1" ht="55.5" customHeight="1">
      <c r="A134" s="623"/>
      <c r="B134" s="440"/>
      <c r="C134" s="441"/>
      <c r="D134" s="436"/>
      <c r="E134" s="427"/>
      <c r="F134" s="427"/>
      <c r="G134" s="427"/>
      <c r="H134" s="430"/>
      <c r="I134" s="446"/>
      <c r="J134" s="584"/>
      <c r="K134" s="436"/>
      <c r="L134" s="244" t="s">
        <v>52</v>
      </c>
      <c r="M134" s="345">
        <v>0</v>
      </c>
      <c r="N134" s="345">
        <v>0</v>
      </c>
      <c r="O134" s="345">
        <v>0</v>
      </c>
      <c r="P134" s="345">
        <v>0</v>
      </c>
      <c r="Q134" s="345">
        <v>0</v>
      </c>
      <c r="R134" s="345">
        <v>0</v>
      </c>
      <c r="S134" s="345">
        <v>0</v>
      </c>
    </row>
    <row r="135" spans="1:22" s="252" customFormat="1" ht="54.75" customHeight="1">
      <c r="A135" s="623"/>
      <c r="B135" s="442"/>
      <c r="C135" s="443"/>
      <c r="D135" s="436"/>
      <c r="E135" s="428"/>
      <c r="F135" s="428"/>
      <c r="G135" s="428"/>
      <c r="H135" s="431"/>
      <c r="I135" s="447"/>
      <c r="J135" s="585"/>
      <c r="K135" s="437"/>
      <c r="L135" s="244" t="s">
        <v>53</v>
      </c>
      <c r="M135" s="345">
        <v>0</v>
      </c>
      <c r="N135" s="345">
        <v>456</v>
      </c>
      <c r="O135" s="345">
        <v>456</v>
      </c>
      <c r="P135" s="345">
        <v>0</v>
      </c>
      <c r="Q135" s="345">
        <v>0</v>
      </c>
      <c r="R135" s="345">
        <v>0</v>
      </c>
      <c r="S135" s="345">
        <v>0</v>
      </c>
    </row>
    <row r="136" spans="1:22" ht="12.75">
      <c r="A136" s="623"/>
      <c r="B136" s="687" t="s">
        <v>380</v>
      </c>
      <c r="C136" s="687"/>
      <c r="D136" s="687"/>
      <c r="E136" s="687"/>
      <c r="F136" s="687"/>
      <c r="G136" s="687"/>
      <c r="H136" s="687"/>
      <c r="I136" s="687"/>
      <c r="J136" s="687"/>
      <c r="K136" s="687"/>
      <c r="L136" s="18" t="s">
        <v>0</v>
      </c>
      <c r="M136" s="348">
        <f>M137+M138</f>
        <v>980</v>
      </c>
      <c r="N136" s="348">
        <f t="shared" ref="N136:S136" si="50">N137+N138</f>
        <v>854.8</v>
      </c>
      <c r="O136" s="348">
        <f t="shared" si="50"/>
        <v>854.8</v>
      </c>
      <c r="P136" s="348">
        <f t="shared" si="50"/>
        <v>0</v>
      </c>
      <c r="Q136" s="348">
        <f t="shared" si="50"/>
        <v>0</v>
      </c>
      <c r="R136" s="348">
        <f t="shared" si="50"/>
        <v>0</v>
      </c>
      <c r="S136" s="348">
        <f t="shared" si="50"/>
        <v>0</v>
      </c>
    </row>
    <row r="137" spans="1:22" ht="22.5">
      <c r="A137" s="623"/>
      <c r="B137" s="687"/>
      <c r="C137" s="687"/>
      <c r="D137" s="687"/>
      <c r="E137" s="687"/>
      <c r="F137" s="687"/>
      <c r="G137" s="687"/>
      <c r="H137" s="687"/>
      <c r="I137" s="687"/>
      <c r="J137" s="687"/>
      <c r="K137" s="687"/>
      <c r="L137" s="13" t="s">
        <v>52</v>
      </c>
      <c r="M137" s="351">
        <f>M110</f>
        <v>0</v>
      </c>
      <c r="N137" s="351">
        <f t="shared" ref="N137:S138" si="51">N110</f>
        <v>0</v>
      </c>
      <c r="O137" s="351">
        <f t="shared" si="51"/>
        <v>0</v>
      </c>
      <c r="P137" s="351">
        <f t="shared" si="51"/>
        <v>0</v>
      </c>
      <c r="Q137" s="351">
        <f t="shared" si="51"/>
        <v>0</v>
      </c>
      <c r="R137" s="351">
        <f t="shared" si="51"/>
        <v>0</v>
      </c>
      <c r="S137" s="351">
        <f t="shared" si="51"/>
        <v>0</v>
      </c>
    </row>
    <row r="138" spans="1:22" ht="12.75">
      <c r="A138" s="623"/>
      <c r="B138" s="687"/>
      <c r="C138" s="687"/>
      <c r="D138" s="687"/>
      <c r="E138" s="687"/>
      <c r="F138" s="687"/>
      <c r="G138" s="687"/>
      <c r="H138" s="687"/>
      <c r="I138" s="687"/>
      <c r="J138" s="687"/>
      <c r="K138" s="687"/>
      <c r="L138" s="13" t="s">
        <v>53</v>
      </c>
      <c r="M138" s="351">
        <f>M111</f>
        <v>980</v>
      </c>
      <c r="N138" s="351">
        <f t="shared" si="51"/>
        <v>854.8</v>
      </c>
      <c r="O138" s="351">
        <f t="shared" si="51"/>
        <v>854.8</v>
      </c>
      <c r="P138" s="351">
        <f t="shared" si="51"/>
        <v>0</v>
      </c>
      <c r="Q138" s="351">
        <f t="shared" si="51"/>
        <v>0</v>
      </c>
      <c r="R138" s="351">
        <f t="shared" si="51"/>
        <v>0</v>
      </c>
      <c r="S138" s="351">
        <f t="shared" si="51"/>
        <v>0</v>
      </c>
    </row>
    <row r="139" spans="1:22" ht="18.75" customHeight="1">
      <c r="A139" s="629" t="s">
        <v>221</v>
      </c>
      <c r="B139" s="624" t="s">
        <v>113</v>
      </c>
      <c r="C139" s="625"/>
      <c r="D139" s="625"/>
      <c r="E139" s="625"/>
      <c r="F139" s="625"/>
      <c r="G139" s="625"/>
      <c r="H139" s="625"/>
      <c r="I139" s="625"/>
      <c r="J139" s="625"/>
      <c r="K139" s="625"/>
      <c r="L139" s="625"/>
      <c r="M139" s="625"/>
      <c r="N139" s="625"/>
      <c r="O139" s="625"/>
      <c r="P139" s="625"/>
      <c r="Q139" s="625"/>
      <c r="R139" s="625"/>
      <c r="S139" s="626"/>
    </row>
    <row r="140" spans="1:22" ht="44.25" customHeight="1">
      <c r="A140" s="629"/>
      <c r="B140" s="454" t="s">
        <v>114</v>
      </c>
      <c r="C140" s="455"/>
      <c r="D140" s="460" t="s">
        <v>115</v>
      </c>
      <c r="E140" s="314" t="s">
        <v>117</v>
      </c>
      <c r="F140" s="314">
        <v>100</v>
      </c>
      <c r="G140" s="314">
        <v>100</v>
      </c>
      <c r="H140" s="359">
        <v>100</v>
      </c>
      <c r="I140" s="129" t="s">
        <v>677</v>
      </c>
      <c r="J140" s="315" t="s">
        <v>372</v>
      </c>
      <c r="K140" s="315" t="s">
        <v>369</v>
      </c>
      <c r="L140" s="688" t="s">
        <v>0</v>
      </c>
      <c r="M140" s="554">
        <f>M144+M142</f>
        <v>65148.520000000004</v>
      </c>
      <c r="N140" s="554">
        <f t="shared" ref="N140:S140" si="52">N144+N142</f>
        <v>64368</v>
      </c>
      <c r="O140" s="554">
        <f t="shared" si="52"/>
        <v>5198.2</v>
      </c>
      <c r="P140" s="554">
        <f t="shared" si="52"/>
        <v>0</v>
      </c>
      <c r="Q140" s="554">
        <f t="shared" si="52"/>
        <v>59129.8</v>
      </c>
      <c r="R140" s="554">
        <f t="shared" si="52"/>
        <v>0</v>
      </c>
      <c r="S140" s="554">
        <f t="shared" si="52"/>
        <v>40</v>
      </c>
      <c r="T140" s="586" t="s">
        <v>1295</v>
      </c>
      <c r="U140" s="587"/>
      <c r="V140" s="587"/>
    </row>
    <row r="141" spans="1:22" ht="53.25" customHeight="1">
      <c r="A141" s="629"/>
      <c r="B141" s="456"/>
      <c r="C141" s="457"/>
      <c r="D141" s="461"/>
      <c r="E141" s="319" t="s">
        <v>116</v>
      </c>
      <c r="F141" s="314">
        <v>73.680000000000007</v>
      </c>
      <c r="G141" s="314">
        <v>74.77</v>
      </c>
      <c r="H141" s="359">
        <f>G141/F141*100</f>
        <v>101.47937024972855</v>
      </c>
      <c r="I141" s="129" t="s">
        <v>775</v>
      </c>
      <c r="J141" s="315" t="s">
        <v>395</v>
      </c>
      <c r="K141" s="360" t="s">
        <v>368</v>
      </c>
      <c r="L141" s="689"/>
      <c r="M141" s="556"/>
      <c r="N141" s="556"/>
      <c r="O141" s="556"/>
      <c r="P141" s="556"/>
      <c r="Q141" s="556"/>
      <c r="R141" s="556"/>
      <c r="S141" s="556"/>
      <c r="T141" s="586"/>
      <c r="U141" s="587"/>
      <c r="V141" s="587"/>
    </row>
    <row r="142" spans="1:22" ht="28.5" customHeight="1">
      <c r="A142" s="629"/>
      <c r="B142" s="456"/>
      <c r="C142" s="457"/>
      <c r="D142" s="461"/>
      <c r="E142" s="402" t="s">
        <v>118</v>
      </c>
      <c r="F142" s="402">
        <v>60.9</v>
      </c>
      <c r="G142" s="402">
        <v>61.54</v>
      </c>
      <c r="H142" s="692">
        <f>G142/F142*100</f>
        <v>101.05090311986864</v>
      </c>
      <c r="I142" s="474" t="s">
        <v>776</v>
      </c>
      <c r="J142" s="404" t="s">
        <v>373</v>
      </c>
      <c r="K142" s="640" t="s">
        <v>369</v>
      </c>
      <c r="L142" s="690" t="s">
        <v>52</v>
      </c>
      <c r="M142" s="542">
        <v>59129.8</v>
      </c>
      <c r="N142" s="542">
        <f>59129.8</f>
        <v>59129.8</v>
      </c>
      <c r="O142" s="672">
        <v>0</v>
      </c>
      <c r="P142" s="542">
        <v>0</v>
      </c>
      <c r="Q142" s="542">
        <v>59129.8</v>
      </c>
      <c r="R142" s="542">
        <v>0</v>
      </c>
      <c r="S142" s="542">
        <v>0</v>
      </c>
    </row>
    <row r="143" spans="1:22" ht="63" customHeight="1">
      <c r="A143" s="629"/>
      <c r="B143" s="456"/>
      <c r="C143" s="457"/>
      <c r="D143" s="461"/>
      <c r="E143" s="402"/>
      <c r="F143" s="402"/>
      <c r="G143" s="402"/>
      <c r="H143" s="692"/>
      <c r="I143" s="476"/>
      <c r="J143" s="404"/>
      <c r="K143" s="640"/>
      <c r="L143" s="691"/>
      <c r="M143" s="544"/>
      <c r="N143" s="544"/>
      <c r="O143" s="673"/>
      <c r="P143" s="544"/>
      <c r="Q143" s="544"/>
      <c r="R143" s="544"/>
      <c r="S143" s="544"/>
    </row>
    <row r="144" spans="1:22" s="14" customFormat="1" ht="41.25" customHeight="1">
      <c r="A144" s="629"/>
      <c r="B144" s="456"/>
      <c r="C144" s="457"/>
      <c r="D144" s="461"/>
      <c r="E144" s="402" t="s">
        <v>686</v>
      </c>
      <c r="F144" s="402">
        <v>52.4</v>
      </c>
      <c r="G144" s="402">
        <v>76.400000000000006</v>
      </c>
      <c r="H144" s="692">
        <f>G144/F144*100</f>
        <v>145.80152671755727</v>
      </c>
      <c r="I144" s="474" t="s">
        <v>777</v>
      </c>
      <c r="J144" s="418" t="s">
        <v>395</v>
      </c>
      <c r="K144" s="571" t="s">
        <v>368</v>
      </c>
      <c r="L144" s="690" t="s">
        <v>53</v>
      </c>
      <c r="M144" s="542">
        <f>5978.72+40</f>
        <v>6018.72</v>
      </c>
      <c r="N144" s="542">
        <f>O144+S144</f>
        <v>5238.2</v>
      </c>
      <c r="O144" s="672">
        <v>5198.2</v>
      </c>
      <c r="P144" s="542">
        <v>0</v>
      </c>
      <c r="Q144" s="542">
        <v>0</v>
      </c>
      <c r="R144" s="542">
        <v>0</v>
      </c>
      <c r="S144" s="542">
        <v>40</v>
      </c>
    </row>
    <row r="145" spans="1:19" s="14" customFormat="1" ht="37.5" customHeight="1">
      <c r="A145" s="629"/>
      <c r="B145" s="458"/>
      <c r="C145" s="459"/>
      <c r="D145" s="462"/>
      <c r="E145" s="402"/>
      <c r="F145" s="402"/>
      <c r="G145" s="402"/>
      <c r="H145" s="692"/>
      <c r="I145" s="476"/>
      <c r="J145" s="420"/>
      <c r="K145" s="571"/>
      <c r="L145" s="691"/>
      <c r="M145" s="544"/>
      <c r="N145" s="544"/>
      <c r="O145" s="673"/>
      <c r="P145" s="544"/>
      <c r="Q145" s="544"/>
      <c r="R145" s="544"/>
      <c r="S145" s="544"/>
    </row>
    <row r="146" spans="1:19" s="240" customFormat="1" ht="12.75" customHeight="1">
      <c r="A146" s="629"/>
      <c r="B146" s="438" t="s">
        <v>1297</v>
      </c>
      <c r="C146" s="439"/>
      <c r="D146" s="426" t="s">
        <v>119</v>
      </c>
      <c r="E146" s="426" t="s">
        <v>778</v>
      </c>
      <c r="F146" s="426">
        <v>85.15</v>
      </c>
      <c r="G146" s="426">
        <v>78.150000000000006</v>
      </c>
      <c r="H146" s="620">
        <f>G146/F146*100</f>
        <v>91.779213153258951</v>
      </c>
      <c r="I146" s="445" t="s">
        <v>781</v>
      </c>
      <c r="J146" s="435" t="s">
        <v>174</v>
      </c>
      <c r="K146" s="435" t="s">
        <v>174</v>
      </c>
      <c r="L146" s="243" t="s">
        <v>0</v>
      </c>
      <c r="M146" s="340">
        <f>M147+M148</f>
        <v>64408</v>
      </c>
      <c r="N146" s="340">
        <f t="shared" ref="N146:S146" si="53">N147+N148</f>
        <v>5238.2</v>
      </c>
      <c r="O146" s="340">
        <f t="shared" si="53"/>
        <v>0</v>
      </c>
      <c r="P146" s="340">
        <f t="shared" si="53"/>
        <v>0</v>
      </c>
      <c r="Q146" s="340">
        <f t="shared" si="53"/>
        <v>59129.8</v>
      </c>
      <c r="R146" s="340">
        <f t="shared" si="53"/>
        <v>0</v>
      </c>
      <c r="S146" s="340">
        <f t="shared" si="53"/>
        <v>40</v>
      </c>
    </row>
    <row r="147" spans="1:19" s="240" customFormat="1" ht="22.5">
      <c r="A147" s="629"/>
      <c r="B147" s="440"/>
      <c r="C147" s="441"/>
      <c r="D147" s="427"/>
      <c r="E147" s="427"/>
      <c r="F147" s="427"/>
      <c r="G147" s="427"/>
      <c r="H147" s="621"/>
      <c r="I147" s="446"/>
      <c r="J147" s="436"/>
      <c r="K147" s="436"/>
      <c r="L147" s="244" t="s">
        <v>52</v>
      </c>
      <c r="M147" s="363">
        <f>N147+O147+P147+Q147+R147+S147</f>
        <v>59129.8</v>
      </c>
      <c r="N147" s="363">
        <v>0</v>
      </c>
      <c r="O147" s="363">
        <v>0</v>
      </c>
      <c r="P147" s="363">
        <v>0</v>
      </c>
      <c r="Q147" s="363">
        <v>59129.8</v>
      </c>
      <c r="R147" s="363">
        <v>0</v>
      </c>
      <c r="S147" s="363">
        <v>0</v>
      </c>
    </row>
    <row r="148" spans="1:19" s="240" customFormat="1" ht="18.75" customHeight="1">
      <c r="A148" s="629"/>
      <c r="B148" s="440"/>
      <c r="C148" s="441"/>
      <c r="D148" s="427"/>
      <c r="E148" s="428"/>
      <c r="F148" s="428"/>
      <c r="G148" s="428"/>
      <c r="H148" s="622"/>
      <c r="I148" s="446"/>
      <c r="J148" s="436"/>
      <c r="K148" s="436"/>
      <c r="L148" s="432" t="s">
        <v>53</v>
      </c>
      <c r="M148" s="674">
        <f>M154+M157</f>
        <v>5278.2</v>
      </c>
      <c r="N148" s="674">
        <f t="shared" ref="N148:S148" si="54">N154+N157</f>
        <v>5238.2</v>
      </c>
      <c r="O148" s="674">
        <f t="shared" si="54"/>
        <v>0</v>
      </c>
      <c r="P148" s="674">
        <f t="shared" si="54"/>
        <v>0</v>
      </c>
      <c r="Q148" s="674">
        <f t="shared" si="54"/>
        <v>0</v>
      </c>
      <c r="R148" s="674">
        <f t="shared" si="54"/>
        <v>0</v>
      </c>
      <c r="S148" s="674">
        <f t="shared" si="54"/>
        <v>40</v>
      </c>
    </row>
    <row r="149" spans="1:19" s="240" customFormat="1" ht="12.75">
      <c r="A149" s="629"/>
      <c r="B149" s="440"/>
      <c r="C149" s="441"/>
      <c r="D149" s="427"/>
      <c r="E149" s="324" t="s">
        <v>1013</v>
      </c>
      <c r="F149" s="324">
        <v>74.5</v>
      </c>
      <c r="G149" s="324">
        <v>74.099999999999994</v>
      </c>
      <c r="H149" s="361">
        <f>G149/F149*100</f>
        <v>99.46308724832214</v>
      </c>
      <c r="I149" s="446"/>
      <c r="J149" s="436"/>
      <c r="K149" s="436"/>
      <c r="L149" s="433"/>
      <c r="M149" s="675"/>
      <c r="N149" s="675"/>
      <c r="O149" s="675"/>
      <c r="P149" s="675"/>
      <c r="Q149" s="675"/>
      <c r="R149" s="675"/>
      <c r="S149" s="675"/>
    </row>
    <row r="150" spans="1:19" s="240" customFormat="1" ht="12.75">
      <c r="A150" s="629"/>
      <c r="B150" s="440"/>
      <c r="C150" s="441"/>
      <c r="D150" s="427"/>
      <c r="E150" s="324" t="s">
        <v>779</v>
      </c>
      <c r="F150" s="324">
        <v>91.9</v>
      </c>
      <c r="G150" s="324">
        <v>80.2</v>
      </c>
      <c r="H150" s="361">
        <f>G150/F150*100</f>
        <v>87.268770402611523</v>
      </c>
      <c r="I150" s="446"/>
      <c r="J150" s="436"/>
      <c r="K150" s="436"/>
      <c r="L150" s="433"/>
      <c r="M150" s="675"/>
      <c r="N150" s="675"/>
      <c r="O150" s="675"/>
      <c r="P150" s="675"/>
      <c r="Q150" s="675"/>
      <c r="R150" s="675"/>
      <c r="S150" s="675"/>
    </row>
    <row r="151" spans="1:19" s="240" customFormat="1" ht="12.75">
      <c r="A151" s="629"/>
      <c r="B151" s="442"/>
      <c r="C151" s="443"/>
      <c r="D151" s="428"/>
      <c r="E151" s="324" t="s">
        <v>780</v>
      </c>
      <c r="F151" s="324">
        <v>100</v>
      </c>
      <c r="G151" s="324">
        <v>88.6</v>
      </c>
      <c r="H151" s="361">
        <f>G151/F151*100</f>
        <v>88.6</v>
      </c>
      <c r="I151" s="447"/>
      <c r="J151" s="437"/>
      <c r="K151" s="437"/>
      <c r="L151" s="434"/>
      <c r="M151" s="676"/>
      <c r="N151" s="676"/>
      <c r="O151" s="676"/>
      <c r="P151" s="676"/>
      <c r="Q151" s="676"/>
      <c r="R151" s="676"/>
      <c r="S151" s="676"/>
    </row>
    <row r="152" spans="1:19" s="240" customFormat="1" ht="12.75">
      <c r="A152" s="629"/>
      <c r="B152" s="422" t="s">
        <v>452</v>
      </c>
      <c r="C152" s="422"/>
      <c r="D152" s="425" t="s">
        <v>119</v>
      </c>
      <c r="E152" s="425" t="s">
        <v>449</v>
      </c>
      <c r="F152" s="425">
        <v>100</v>
      </c>
      <c r="G152" s="425">
        <v>100</v>
      </c>
      <c r="H152" s="612">
        <v>194.2</v>
      </c>
      <c r="I152" s="445" t="s">
        <v>687</v>
      </c>
      <c r="J152" s="469" t="s">
        <v>174</v>
      </c>
      <c r="K152" s="469" t="s">
        <v>174</v>
      </c>
      <c r="L152" s="243" t="s">
        <v>0</v>
      </c>
      <c r="M152" s="340">
        <v>0</v>
      </c>
      <c r="N152" s="340">
        <v>0</v>
      </c>
      <c r="O152" s="340">
        <v>0</v>
      </c>
      <c r="P152" s="340">
        <v>0</v>
      </c>
      <c r="Q152" s="340">
        <v>0</v>
      </c>
      <c r="R152" s="340">
        <v>0</v>
      </c>
      <c r="S152" s="340">
        <v>0</v>
      </c>
    </row>
    <row r="153" spans="1:19" s="240" customFormat="1" ht="22.5">
      <c r="A153" s="629"/>
      <c r="B153" s="422"/>
      <c r="C153" s="422"/>
      <c r="D153" s="425"/>
      <c r="E153" s="425"/>
      <c r="F153" s="425"/>
      <c r="G153" s="425"/>
      <c r="H153" s="612"/>
      <c r="I153" s="446"/>
      <c r="J153" s="469"/>
      <c r="K153" s="469"/>
      <c r="L153" s="244" t="s">
        <v>52</v>
      </c>
      <c r="M153" s="363">
        <v>0</v>
      </c>
      <c r="N153" s="363">
        <v>0</v>
      </c>
      <c r="O153" s="363">
        <v>0</v>
      </c>
      <c r="P153" s="363">
        <v>0</v>
      </c>
      <c r="Q153" s="363">
        <v>0</v>
      </c>
      <c r="R153" s="363">
        <v>0</v>
      </c>
      <c r="S153" s="363">
        <v>0</v>
      </c>
    </row>
    <row r="154" spans="1:19" s="240" customFormat="1" ht="22.5" customHeight="1">
      <c r="A154" s="629"/>
      <c r="B154" s="422"/>
      <c r="C154" s="422"/>
      <c r="D154" s="425"/>
      <c r="E154" s="425"/>
      <c r="F154" s="425"/>
      <c r="G154" s="425"/>
      <c r="H154" s="612"/>
      <c r="I154" s="447"/>
      <c r="J154" s="469"/>
      <c r="K154" s="469"/>
      <c r="L154" s="244" t="s">
        <v>53</v>
      </c>
      <c r="M154" s="363">
        <v>0</v>
      </c>
      <c r="N154" s="363">
        <v>0</v>
      </c>
      <c r="O154" s="363">
        <v>0</v>
      </c>
      <c r="P154" s="363">
        <v>0</v>
      </c>
      <c r="Q154" s="363">
        <v>0</v>
      </c>
      <c r="R154" s="363">
        <v>0</v>
      </c>
      <c r="S154" s="363">
        <v>0</v>
      </c>
    </row>
    <row r="155" spans="1:19" s="240" customFormat="1" ht="12.75">
      <c r="A155" s="629"/>
      <c r="B155" s="422" t="s">
        <v>453</v>
      </c>
      <c r="C155" s="422"/>
      <c r="D155" s="425" t="s">
        <v>119</v>
      </c>
      <c r="E155" s="425" t="s">
        <v>450</v>
      </c>
      <c r="F155" s="425">
        <v>14</v>
      </c>
      <c r="G155" s="425">
        <v>11</v>
      </c>
      <c r="H155" s="612">
        <f>F155/G155*100</f>
        <v>127.27272727272727</v>
      </c>
      <c r="I155" s="445" t="s">
        <v>1374</v>
      </c>
      <c r="J155" s="469" t="s">
        <v>174</v>
      </c>
      <c r="K155" s="469" t="s">
        <v>174</v>
      </c>
      <c r="L155" s="243" t="s">
        <v>0</v>
      </c>
      <c r="M155" s="340">
        <f>M156+M157</f>
        <v>64408</v>
      </c>
      <c r="N155" s="340">
        <f t="shared" ref="N155:S155" si="55">N156+N157</f>
        <v>5238.2</v>
      </c>
      <c r="O155" s="340">
        <f t="shared" si="55"/>
        <v>59129.8</v>
      </c>
      <c r="P155" s="340">
        <f t="shared" si="55"/>
        <v>0</v>
      </c>
      <c r="Q155" s="340">
        <f t="shared" si="55"/>
        <v>0</v>
      </c>
      <c r="R155" s="340">
        <f t="shared" si="55"/>
        <v>0</v>
      </c>
      <c r="S155" s="340">
        <f t="shared" si="55"/>
        <v>40</v>
      </c>
    </row>
    <row r="156" spans="1:19" s="240" customFormat="1" ht="22.5">
      <c r="A156" s="629"/>
      <c r="B156" s="422"/>
      <c r="C156" s="422"/>
      <c r="D156" s="425"/>
      <c r="E156" s="425"/>
      <c r="F156" s="425"/>
      <c r="G156" s="425"/>
      <c r="H156" s="612"/>
      <c r="I156" s="446"/>
      <c r="J156" s="469"/>
      <c r="K156" s="469"/>
      <c r="L156" s="244" t="s">
        <v>52</v>
      </c>
      <c r="M156" s="363">
        <f>O156</f>
        <v>59129.8</v>
      </c>
      <c r="N156" s="363">
        <v>0</v>
      </c>
      <c r="O156" s="363">
        <v>59129.8</v>
      </c>
      <c r="P156" s="363">
        <v>0</v>
      </c>
      <c r="Q156" s="363">
        <v>0</v>
      </c>
      <c r="R156" s="363">
        <v>0</v>
      </c>
      <c r="S156" s="363">
        <v>0</v>
      </c>
    </row>
    <row r="157" spans="1:19" s="240" customFormat="1" ht="20.25" customHeight="1">
      <c r="A157" s="629"/>
      <c r="B157" s="422"/>
      <c r="C157" s="422"/>
      <c r="D157" s="425"/>
      <c r="E157" s="425"/>
      <c r="F157" s="425"/>
      <c r="G157" s="425"/>
      <c r="H157" s="612"/>
      <c r="I157" s="447"/>
      <c r="J157" s="469"/>
      <c r="K157" s="469"/>
      <c r="L157" s="244" t="s">
        <v>53</v>
      </c>
      <c r="M157" s="363">
        <f>N157+S157</f>
        <v>5278.2</v>
      </c>
      <c r="N157" s="363">
        <v>5238.2</v>
      </c>
      <c r="O157" s="363">
        <v>0</v>
      </c>
      <c r="P157" s="363">
        <v>0</v>
      </c>
      <c r="Q157" s="363">
        <v>0</v>
      </c>
      <c r="R157" s="363">
        <v>0</v>
      </c>
      <c r="S157" s="363">
        <v>40</v>
      </c>
    </row>
    <row r="158" spans="1:19" s="240" customFormat="1" ht="12.75">
      <c r="A158" s="629"/>
      <c r="B158" s="422" t="s">
        <v>454</v>
      </c>
      <c r="C158" s="422"/>
      <c r="D158" s="425" t="s">
        <v>119</v>
      </c>
      <c r="E158" s="425" t="s">
        <v>451</v>
      </c>
      <c r="F158" s="425">
        <v>1</v>
      </c>
      <c r="G158" s="425">
        <v>0</v>
      </c>
      <c r="H158" s="612">
        <f>G158/F158*100</f>
        <v>0</v>
      </c>
      <c r="I158" s="445" t="s">
        <v>782</v>
      </c>
      <c r="J158" s="469" t="s">
        <v>174</v>
      </c>
      <c r="K158" s="469" t="s">
        <v>174</v>
      </c>
      <c r="L158" s="243" t="s">
        <v>0</v>
      </c>
      <c r="M158" s="340">
        <v>0</v>
      </c>
      <c r="N158" s="340">
        <v>0</v>
      </c>
      <c r="O158" s="340">
        <v>0</v>
      </c>
      <c r="P158" s="340">
        <v>0</v>
      </c>
      <c r="Q158" s="340">
        <v>0</v>
      </c>
      <c r="R158" s="340">
        <v>0</v>
      </c>
      <c r="S158" s="340">
        <v>0</v>
      </c>
    </row>
    <row r="159" spans="1:19" s="240" customFormat="1" ht="18" customHeight="1">
      <c r="A159" s="629"/>
      <c r="B159" s="422"/>
      <c r="C159" s="422"/>
      <c r="D159" s="425"/>
      <c r="E159" s="425"/>
      <c r="F159" s="425"/>
      <c r="G159" s="425"/>
      <c r="H159" s="612"/>
      <c r="I159" s="446"/>
      <c r="J159" s="469"/>
      <c r="K159" s="469"/>
      <c r="L159" s="244" t="s">
        <v>52</v>
      </c>
      <c r="M159" s="363">
        <v>0</v>
      </c>
      <c r="N159" s="363">
        <v>0</v>
      </c>
      <c r="O159" s="363">
        <v>0</v>
      </c>
      <c r="P159" s="363">
        <v>0</v>
      </c>
      <c r="Q159" s="363">
        <v>0</v>
      </c>
      <c r="R159" s="363">
        <v>0</v>
      </c>
      <c r="S159" s="363">
        <v>0</v>
      </c>
    </row>
    <row r="160" spans="1:19" s="240" customFormat="1" ht="12.75">
      <c r="A160" s="629"/>
      <c r="B160" s="422"/>
      <c r="C160" s="422"/>
      <c r="D160" s="425"/>
      <c r="E160" s="425"/>
      <c r="F160" s="425"/>
      <c r="G160" s="425"/>
      <c r="H160" s="612"/>
      <c r="I160" s="447"/>
      <c r="J160" s="469"/>
      <c r="K160" s="469"/>
      <c r="L160" s="244" t="s">
        <v>53</v>
      </c>
      <c r="M160" s="363">
        <v>0</v>
      </c>
      <c r="N160" s="363">
        <v>0</v>
      </c>
      <c r="O160" s="363">
        <v>0</v>
      </c>
      <c r="P160" s="363">
        <v>0</v>
      </c>
      <c r="Q160" s="363">
        <v>0</v>
      </c>
      <c r="R160" s="363">
        <v>0</v>
      </c>
      <c r="S160" s="363">
        <v>0</v>
      </c>
    </row>
    <row r="161" spans="1:19" s="240" customFormat="1" ht="47.25" customHeight="1">
      <c r="A161" s="629"/>
      <c r="B161" s="422" t="s">
        <v>1299</v>
      </c>
      <c r="C161" s="422"/>
      <c r="D161" s="425" t="s">
        <v>119</v>
      </c>
      <c r="E161" s="425" t="s">
        <v>455</v>
      </c>
      <c r="F161" s="425">
        <v>100</v>
      </c>
      <c r="G161" s="425">
        <v>100</v>
      </c>
      <c r="H161" s="612">
        <v>0</v>
      </c>
      <c r="I161" s="445" t="s">
        <v>688</v>
      </c>
      <c r="J161" s="469" t="s">
        <v>174</v>
      </c>
      <c r="K161" s="469" t="s">
        <v>174</v>
      </c>
      <c r="L161" s="243" t="s">
        <v>0</v>
      </c>
      <c r="M161" s="364">
        <f>M162+M163</f>
        <v>1979</v>
      </c>
      <c r="N161" s="340">
        <f t="shared" ref="N161:S161" si="56">N162+N163</f>
        <v>1979</v>
      </c>
      <c r="O161" s="340">
        <f t="shared" si="56"/>
        <v>1939</v>
      </c>
      <c r="P161" s="340">
        <f t="shared" si="56"/>
        <v>0</v>
      </c>
      <c r="Q161" s="340">
        <f t="shared" si="56"/>
        <v>0</v>
      </c>
      <c r="R161" s="340">
        <f t="shared" si="56"/>
        <v>0</v>
      </c>
      <c r="S161" s="340">
        <f t="shared" si="56"/>
        <v>40</v>
      </c>
    </row>
    <row r="162" spans="1:19" s="240" customFormat="1" ht="59.25" customHeight="1">
      <c r="A162" s="629"/>
      <c r="B162" s="422"/>
      <c r="C162" s="422"/>
      <c r="D162" s="425"/>
      <c r="E162" s="425"/>
      <c r="F162" s="425"/>
      <c r="G162" s="425"/>
      <c r="H162" s="612"/>
      <c r="I162" s="446"/>
      <c r="J162" s="469"/>
      <c r="K162" s="469"/>
      <c r="L162" s="244" t="s">
        <v>52</v>
      </c>
      <c r="M162" s="365">
        <v>0</v>
      </c>
      <c r="N162" s="363">
        <v>0</v>
      </c>
      <c r="O162" s="363">
        <v>0</v>
      </c>
      <c r="P162" s="363">
        <v>0</v>
      </c>
      <c r="Q162" s="363">
        <v>0</v>
      </c>
      <c r="R162" s="363">
        <v>0</v>
      </c>
      <c r="S162" s="363">
        <v>0</v>
      </c>
    </row>
    <row r="163" spans="1:19" s="240" customFormat="1" ht="65.25" customHeight="1">
      <c r="A163" s="629"/>
      <c r="B163" s="422"/>
      <c r="C163" s="422"/>
      <c r="D163" s="425"/>
      <c r="E163" s="425"/>
      <c r="F163" s="425"/>
      <c r="G163" s="425"/>
      <c r="H163" s="612"/>
      <c r="I163" s="447"/>
      <c r="J163" s="469"/>
      <c r="K163" s="469"/>
      <c r="L163" s="244" t="s">
        <v>53</v>
      </c>
      <c r="M163" s="365">
        <v>1979</v>
      </c>
      <c r="N163" s="363">
        <f>O163+S163</f>
        <v>1979</v>
      </c>
      <c r="O163" s="363">
        <v>1939</v>
      </c>
      <c r="P163" s="363">
        <v>0</v>
      </c>
      <c r="Q163" s="363">
        <v>0</v>
      </c>
      <c r="R163" s="363">
        <v>0</v>
      </c>
      <c r="S163" s="363">
        <v>40</v>
      </c>
    </row>
    <row r="164" spans="1:19" s="240" customFormat="1" ht="26.25" customHeight="1">
      <c r="A164" s="629"/>
      <c r="B164" s="438" t="s">
        <v>456</v>
      </c>
      <c r="C164" s="439"/>
      <c r="D164" s="426" t="s">
        <v>119</v>
      </c>
      <c r="E164" s="426" t="s">
        <v>457</v>
      </c>
      <c r="F164" s="426">
        <v>52.4</v>
      </c>
      <c r="G164" s="426">
        <v>76.099999999999994</v>
      </c>
      <c r="H164" s="620">
        <f>G164/F164*100</f>
        <v>145.22900763358777</v>
      </c>
      <c r="I164" s="445" t="s">
        <v>777</v>
      </c>
      <c r="J164" s="435" t="s">
        <v>174</v>
      </c>
      <c r="K164" s="435" t="s">
        <v>174</v>
      </c>
      <c r="L164" s="243" t="s">
        <v>0</v>
      </c>
      <c r="M164" s="364">
        <f>M165+M166</f>
        <v>1979</v>
      </c>
      <c r="N164" s="340">
        <f t="shared" ref="N164" si="57">N165+N166</f>
        <v>1979</v>
      </c>
      <c r="O164" s="340">
        <f t="shared" ref="O164" si="58">O165+O166</f>
        <v>1939</v>
      </c>
      <c r="P164" s="340">
        <f t="shared" ref="P164" si="59">P165+P166</f>
        <v>0</v>
      </c>
      <c r="Q164" s="340">
        <f t="shared" ref="Q164" si="60">Q165+Q166</f>
        <v>0</v>
      </c>
      <c r="R164" s="340">
        <f t="shared" ref="R164" si="61">R165+R166</f>
        <v>0</v>
      </c>
      <c r="S164" s="340">
        <f t="shared" ref="S164" si="62">S165+S166</f>
        <v>40</v>
      </c>
    </row>
    <row r="165" spans="1:19" s="240" customFormat="1" ht="23.25" customHeight="1">
      <c r="A165" s="629"/>
      <c r="B165" s="440"/>
      <c r="C165" s="441"/>
      <c r="D165" s="427"/>
      <c r="E165" s="427"/>
      <c r="F165" s="427"/>
      <c r="G165" s="427"/>
      <c r="H165" s="621"/>
      <c r="I165" s="446"/>
      <c r="J165" s="436"/>
      <c r="K165" s="436"/>
      <c r="L165" s="244" t="s">
        <v>52</v>
      </c>
      <c r="M165" s="363">
        <v>0</v>
      </c>
      <c r="N165" s="363">
        <v>0</v>
      </c>
      <c r="O165" s="363">
        <v>0</v>
      </c>
      <c r="P165" s="363">
        <v>0</v>
      </c>
      <c r="Q165" s="363">
        <v>0</v>
      </c>
      <c r="R165" s="363">
        <v>0</v>
      </c>
      <c r="S165" s="363">
        <v>0</v>
      </c>
    </row>
    <row r="166" spans="1:19" s="240" customFormat="1" ht="29.25" customHeight="1">
      <c r="A166" s="629"/>
      <c r="B166" s="440"/>
      <c r="C166" s="441"/>
      <c r="D166" s="427"/>
      <c r="E166" s="427"/>
      <c r="F166" s="427"/>
      <c r="G166" s="427"/>
      <c r="H166" s="621"/>
      <c r="I166" s="447"/>
      <c r="J166" s="436"/>
      <c r="K166" s="436"/>
      <c r="L166" s="244" t="s">
        <v>53</v>
      </c>
      <c r="M166" s="363">
        <v>1979</v>
      </c>
      <c r="N166" s="363">
        <f>O166+S166</f>
        <v>1979</v>
      </c>
      <c r="O166" s="363">
        <v>1939</v>
      </c>
      <c r="P166" s="363">
        <v>0</v>
      </c>
      <c r="Q166" s="363">
        <v>0</v>
      </c>
      <c r="R166" s="363">
        <v>0</v>
      </c>
      <c r="S166" s="363">
        <v>40</v>
      </c>
    </row>
    <row r="167" spans="1:19" s="240" customFormat="1" ht="19.5" customHeight="1">
      <c r="A167" s="629"/>
      <c r="B167" s="422" t="s">
        <v>459</v>
      </c>
      <c r="C167" s="422"/>
      <c r="D167" s="425" t="s">
        <v>119</v>
      </c>
      <c r="E167" s="425" t="s">
        <v>689</v>
      </c>
      <c r="F167" s="425">
        <v>47.3</v>
      </c>
      <c r="G167" s="425">
        <v>47.3</v>
      </c>
      <c r="H167" s="612">
        <v>100</v>
      </c>
      <c r="I167" s="445" t="s">
        <v>989</v>
      </c>
      <c r="J167" s="469" t="s">
        <v>174</v>
      </c>
      <c r="K167" s="469" t="s">
        <v>174</v>
      </c>
      <c r="L167" s="243" t="s">
        <v>0</v>
      </c>
      <c r="M167" s="340">
        <v>0</v>
      </c>
      <c r="N167" s="340">
        <v>0</v>
      </c>
      <c r="O167" s="340">
        <v>0</v>
      </c>
      <c r="P167" s="340">
        <v>0</v>
      </c>
      <c r="Q167" s="340">
        <v>0</v>
      </c>
      <c r="R167" s="340">
        <v>0</v>
      </c>
      <c r="S167" s="340">
        <v>0</v>
      </c>
    </row>
    <row r="168" spans="1:19" s="240" customFormat="1" ht="22.5">
      <c r="A168" s="629"/>
      <c r="B168" s="422"/>
      <c r="C168" s="422"/>
      <c r="D168" s="425"/>
      <c r="E168" s="425"/>
      <c r="F168" s="425"/>
      <c r="G168" s="425"/>
      <c r="H168" s="612"/>
      <c r="I168" s="447"/>
      <c r="J168" s="469"/>
      <c r="K168" s="469"/>
      <c r="L168" s="244" t="s">
        <v>52</v>
      </c>
      <c r="M168" s="363">
        <v>0</v>
      </c>
      <c r="N168" s="363">
        <v>0</v>
      </c>
      <c r="O168" s="363">
        <v>0</v>
      </c>
      <c r="P168" s="363">
        <v>0</v>
      </c>
      <c r="Q168" s="363">
        <v>0</v>
      </c>
      <c r="R168" s="363">
        <v>0</v>
      </c>
      <c r="S168" s="363">
        <v>0</v>
      </c>
    </row>
    <row r="169" spans="1:19" s="240" customFormat="1" ht="68.25" customHeight="1">
      <c r="A169" s="629"/>
      <c r="B169" s="422"/>
      <c r="C169" s="422"/>
      <c r="D169" s="425"/>
      <c r="E169" s="330" t="s">
        <v>458</v>
      </c>
      <c r="F169" s="330">
        <v>87</v>
      </c>
      <c r="G169" s="330">
        <v>96</v>
      </c>
      <c r="H169" s="362">
        <f>G169/F169*100</f>
        <v>110.34482758620689</v>
      </c>
      <c r="I169" s="332" t="s">
        <v>1375</v>
      </c>
      <c r="J169" s="333" t="s">
        <v>174</v>
      </c>
      <c r="K169" s="333" t="s">
        <v>174</v>
      </c>
      <c r="L169" s="244" t="s">
        <v>53</v>
      </c>
      <c r="M169" s="363">
        <v>0</v>
      </c>
      <c r="N169" s="363">
        <v>0</v>
      </c>
      <c r="O169" s="363">
        <v>0</v>
      </c>
      <c r="P169" s="363">
        <v>0</v>
      </c>
      <c r="Q169" s="363">
        <v>0</v>
      </c>
      <c r="R169" s="363">
        <v>0</v>
      </c>
      <c r="S169" s="363">
        <v>0</v>
      </c>
    </row>
    <row r="170" spans="1:19" s="240" customFormat="1" ht="18.75" customHeight="1">
      <c r="A170" s="629"/>
      <c r="B170" s="422" t="s">
        <v>1300</v>
      </c>
      <c r="C170" s="422"/>
      <c r="D170" s="425" t="s">
        <v>119</v>
      </c>
      <c r="E170" s="425" t="s">
        <v>460</v>
      </c>
      <c r="F170" s="425">
        <v>23</v>
      </c>
      <c r="G170" s="425">
        <v>24.1</v>
      </c>
      <c r="H170" s="612">
        <f>G170/F170*100</f>
        <v>104.78260869565219</v>
      </c>
      <c r="I170" s="445" t="s">
        <v>783</v>
      </c>
      <c r="J170" s="469" t="s">
        <v>174</v>
      </c>
      <c r="K170" s="469" t="s">
        <v>174</v>
      </c>
      <c r="L170" s="243" t="s">
        <v>0</v>
      </c>
      <c r="M170" s="340">
        <f>M171+M172</f>
        <v>745.5</v>
      </c>
      <c r="N170" s="363">
        <f>N171+N172</f>
        <v>745.5</v>
      </c>
      <c r="O170" s="363">
        <f t="shared" ref="O170:S170" si="63">O171+O172</f>
        <v>745.5</v>
      </c>
      <c r="P170" s="363">
        <f t="shared" si="63"/>
        <v>0</v>
      </c>
      <c r="Q170" s="363">
        <f t="shared" si="63"/>
        <v>0</v>
      </c>
      <c r="R170" s="363">
        <f t="shared" si="63"/>
        <v>0</v>
      </c>
      <c r="S170" s="363">
        <f t="shared" si="63"/>
        <v>0</v>
      </c>
    </row>
    <row r="171" spans="1:19" s="240" customFormat="1" ht="30" customHeight="1">
      <c r="A171" s="629"/>
      <c r="B171" s="422"/>
      <c r="C171" s="422"/>
      <c r="D171" s="425"/>
      <c r="E171" s="425"/>
      <c r="F171" s="425"/>
      <c r="G171" s="425"/>
      <c r="H171" s="612"/>
      <c r="I171" s="446"/>
      <c r="J171" s="469"/>
      <c r="K171" s="469"/>
      <c r="L171" s="244" t="s">
        <v>52</v>
      </c>
      <c r="M171" s="363">
        <v>0</v>
      </c>
      <c r="N171" s="363">
        <f t="shared" ref="N171" si="64">O171+P171+Q171+R171+S171</f>
        <v>0</v>
      </c>
      <c r="O171" s="363">
        <v>0</v>
      </c>
      <c r="P171" s="363">
        <v>0</v>
      </c>
      <c r="Q171" s="363">
        <v>0</v>
      </c>
      <c r="R171" s="363">
        <v>0</v>
      </c>
      <c r="S171" s="363">
        <v>0</v>
      </c>
    </row>
    <row r="172" spans="1:19" s="240" customFormat="1" ht="33.75" customHeight="1">
      <c r="A172" s="629"/>
      <c r="B172" s="422"/>
      <c r="C172" s="422"/>
      <c r="D172" s="425"/>
      <c r="E172" s="425"/>
      <c r="F172" s="425"/>
      <c r="G172" s="425"/>
      <c r="H172" s="612"/>
      <c r="I172" s="447"/>
      <c r="J172" s="469"/>
      <c r="K172" s="469"/>
      <c r="L172" s="244" t="s">
        <v>53</v>
      </c>
      <c r="M172" s="363">
        <v>745.5</v>
      </c>
      <c r="N172" s="363">
        <f>O172+P172+Q172+R172+S172</f>
        <v>745.5</v>
      </c>
      <c r="O172" s="363">
        <v>745.5</v>
      </c>
      <c r="P172" s="363">
        <v>0</v>
      </c>
      <c r="Q172" s="363">
        <v>0</v>
      </c>
      <c r="R172" s="363">
        <v>0</v>
      </c>
      <c r="S172" s="363">
        <v>0</v>
      </c>
    </row>
    <row r="173" spans="1:19" s="240" customFormat="1" ht="12.75">
      <c r="A173" s="629"/>
      <c r="B173" s="422" t="s">
        <v>461</v>
      </c>
      <c r="C173" s="422"/>
      <c r="D173" s="425" t="s">
        <v>119</v>
      </c>
      <c r="E173" s="425" t="s">
        <v>462</v>
      </c>
      <c r="F173" s="425">
        <v>14</v>
      </c>
      <c r="G173" s="425">
        <v>70</v>
      </c>
      <c r="H173" s="612">
        <f>G173/F173*100</f>
        <v>500</v>
      </c>
      <c r="I173" s="444" t="s">
        <v>1298</v>
      </c>
      <c r="J173" s="469" t="s">
        <v>174</v>
      </c>
      <c r="K173" s="469" t="s">
        <v>174</v>
      </c>
      <c r="L173" s="243" t="s">
        <v>0</v>
      </c>
      <c r="M173" s="334">
        <f>M174+M175</f>
        <v>64.900000000000006</v>
      </c>
      <c r="N173" s="334">
        <f t="shared" ref="N173:S173" si="65">N174+N175</f>
        <v>64.900000000000006</v>
      </c>
      <c r="O173" s="334">
        <f t="shared" si="65"/>
        <v>64.900000000000006</v>
      </c>
      <c r="P173" s="334">
        <f t="shared" si="65"/>
        <v>0</v>
      </c>
      <c r="Q173" s="334">
        <f t="shared" si="65"/>
        <v>0</v>
      </c>
      <c r="R173" s="334">
        <f t="shared" si="65"/>
        <v>0</v>
      </c>
      <c r="S173" s="334">
        <f t="shared" si="65"/>
        <v>0</v>
      </c>
    </row>
    <row r="174" spans="1:19" s="240" customFormat="1" ht="22.5">
      <c r="A174" s="629"/>
      <c r="B174" s="422"/>
      <c r="C174" s="422"/>
      <c r="D174" s="425"/>
      <c r="E174" s="425"/>
      <c r="F174" s="425"/>
      <c r="G174" s="425"/>
      <c r="H174" s="612"/>
      <c r="I174" s="444"/>
      <c r="J174" s="469"/>
      <c r="K174" s="469"/>
      <c r="L174" s="244" t="s">
        <v>52</v>
      </c>
      <c r="M174" s="345">
        <v>0</v>
      </c>
      <c r="N174" s="345">
        <v>0</v>
      </c>
      <c r="O174" s="345">
        <v>0</v>
      </c>
      <c r="P174" s="345">
        <v>0</v>
      </c>
      <c r="Q174" s="345">
        <v>0</v>
      </c>
      <c r="R174" s="345">
        <v>0</v>
      </c>
      <c r="S174" s="345">
        <v>0</v>
      </c>
    </row>
    <row r="175" spans="1:19" s="240" customFormat="1" ht="31.5" customHeight="1">
      <c r="A175" s="629"/>
      <c r="B175" s="422"/>
      <c r="C175" s="422"/>
      <c r="D175" s="425"/>
      <c r="E175" s="425"/>
      <c r="F175" s="425"/>
      <c r="G175" s="425"/>
      <c r="H175" s="612"/>
      <c r="I175" s="444"/>
      <c r="J175" s="469"/>
      <c r="K175" s="469"/>
      <c r="L175" s="244" t="s">
        <v>53</v>
      </c>
      <c r="M175" s="345">
        <v>64.900000000000006</v>
      </c>
      <c r="N175" s="345">
        <f>O175+P175+Q175+R175+S175</f>
        <v>64.900000000000006</v>
      </c>
      <c r="O175" s="345">
        <v>64.900000000000006</v>
      </c>
      <c r="P175" s="345">
        <v>0</v>
      </c>
      <c r="Q175" s="345">
        <v>0</v>
      </c>
      <c r="R175" s="345">
        <v>0</v>
      </c>
      <c r="S175" s="345">
        <v>0</v>
      </c>
    </row>
    <row r="176" spans="1:19" s="240" customFormat="1" ht="33.75" customHeight="1">
      <c r="A176" s="629"/>
      <c r="B176" s="422" t="s">
        <v>463</v>
      </c>
      <c r="C176" s="422"/>
      <c r="D176" s="425" t="s">
        <v>119</v>
      </c>
      <c r="E176" s="425" t="s">
        <v>464</v>
      </c>
      <c r="F176" s="425">
        <v>12</v>
      </c>
      <c r="G176" s="425">
        <v>21</v>
      </c>
      <c r="H176" s="612">
        <f>G176/F176*100</f>
        <v>175</v>
      </c>
      <c r="I176" s="445" t="s">
        <v>784</v>
      </c>
      <c r="J176" s="469" t="s">
        <v>174</v>
      </c>
      <c r="K176" s="469" t="s">
        <v>174</v>
      </c>
      <c r="L176" s="243" t="s">
        <v>0</v>
      </c>
      <c r="M176" s="340">
        <f>M177+M178</f>
        <v>194.9</v>
      </c>
      <c r="N176" s="340">
        <f t="shared" ref="N176:S176" si="66">N177+N178</f>
        <v>194.9</v>
      </c>
      <c r="O176" s="340">
        <f t="shared" si="66"/>
        <v>194.9</v>
      </c>
      <c r="P176" s="340">
        <f t="shared" si="66"/>
        <v>0</v>
      </c>
      <c r="Q176" s="340">
        <f t="shared" si="66"/>
        <v>0</v>
      </c>
      <c r="R176" s="340">
        <f t="shared" si="66"/>
        <v>0</v>
      </c>
      <c r="S176" s="340">
        <f t="shared" si="66"/>
        <v>0</v>
      </c>
    </row>
    <row r="177" spans="1:19" s="240" customFormat="1" ht="33" customHeight="1">
      <c r="A177" s="629"/>
      <c r="B177" s="422"/>
      <c r="C177" s="422"/>
      <c r="D177" s="425"/>
      <c r="E177" s="425"/>
      <c r="F177" s="425"/>
      <c r="G177" s="425"/>
      <c r="H177" s="612"/>
      <c r="I177" s="447"/>
      <c r="J177" s="469"/>
      <c r="K177" s="469"/>
      <c r="L177" s="244" t="s">
        <v>52</v>
      </c>
      <c r="M177" s="363">
        <v>0</v>
      </c>
      <c r="N177" s="363">
        <f>O177+P177+Q177+R177+S177</f>
        <v>0</v>
      </c>
      <c r="O177" s="363">
        <v>0</v>
      </c>
      <c r="P177" s="363">
        <v>0</v>
      </c>
      <c r="Q177" s="363">
        <v>0</v>
      </c>
      <c r="R177" s="363">
        <v>0</v>
      </c>
      <c r="S177" s="363">
        <v>0</v>
      </c>
    </row>
    <row r="178" spans="1:19" s="240" customFormat="1" ht="51">
      <c r="A178" s="629"/>
      <c r="B178" s="422"/>
      <c r="C178" s="422"/>
      <c r="D178" s="425"/>
      <c r="E178" s="330" t="s">
        <v>465</v>
      </c>
      <c r="F178" s="330">
        <v>7</v>
      </c>
      <c r="G178" s="330">
        <v>9</v>
      </c>
      <c r="H178" s="362">
        <v>157.1</v>
      </c>
      <c r="I178" s="332" t="s">
        <v>1376</v>
      </c>
      <c r="J178" s="333" t="s">
        <v>174</v>
      </c>
      <c r="K178" s="333" t="s">
        <v>174</v>
      </c>
      <c r="L178" s="244" t="s">
        <v>53</v>
      </c>
      <c r="M178" s="363">
        <v>194.9</v>
      </c>
      <c r="N178" s="363">
        <f>O178+P178+Q178+R178+S178</f>
        <v>194.9</v>
      </c>
      <c r="O178" s="363">
        <v>194.9</v>
      </c>
      <c r="P178" s="363">
        <v>0</v>
      </c>
      <c r="Q178" s="363">
        <v>0</v>
      </c>
      <c r="R178" s="363">
        <v>0</v>
      </c>
      <c r="S178" s="363">
        <v>0</v>
      </c>
    </row>
    <row r="179" spans="1:19" s="240" customFormat="1" ht="12.75">
      <c r="A179" s="629"/>
      <c r="B179" s="438" t="s">
        <v>466</v>
      </c>
      <c r="C179" s="439"/>
      <c r="D179" s="426" t="s">
        <v>119</v>
      </c>
      <c r="E179" s="426" t="s">
        <v>467</v>
      </c>
      <c r="F179" s="426">
        <v>90</v>
      </c>
      <c r="G179" s="426">
        <v>100</v>
      </c>
      <c r="H179" s="620">
        <f>G179/F179*100</f>
        <v>111.11111111111111</v>
      </c>
      <c r="I179" s="445" t="s">
        <v>785</v>
      </c>
      <c r="J179" s="435" t="s">
        <v>174</v>
      </c>
      <c r="K179" s="435" t="s">
        <v>174</v>
      </c>
      <c r="L179" s="243" t="s">
        <v>0</v>
      </c>
      <c r="M179" s="334">
        <f>M180+M181</f>
        <v>485.7</v>
      </c>
      <c r="N179" s="363">
        <f t="shared" ref="N179:N180" si="67">O179+P179+Q179+R179+S179</f>
        <v>485.7</v>
      </c>
      <c r="O179" s="334">
        <f>O180+O181</f>
        <v>485.7</v>
      </c>
      <c r="P179" s="334">
        <v>0</v>
      </c>
      <c r="Q179" s="334">
        <v>0</v>
      </c>
      <c r="R179" s="334">
        <v>0</v>
      </c>
      <c r="S179" s="334">
        <v>0</v>
      </c>
    </row>
    <row r="180" spans="1:19" s="240" customFormat="1" ht="19.5" customHeight="1">
      <c r="A180" s="629"/>
      <c r="B180" s="440"/>
      <c r="C180" s="441"/>
      <c r="D180" s="427"/>
      <c r="E180" s="427"/>
      <c r="F180" s="427"/>
      <c r="G180" s="427"/>
      <c r="H180" s="621"/>
      <c r="I180" s="446"/>
      <c r="J180" s="436"/>
      <c r="K180" s="436"/>
      <c r="L180" s="244" t="s">
        <v>52</v>
      </c>
      <c r="M180" s="363">
        <v>0</v>
      </c>
      <c r="N180" s="363">
        <f t="shared" si="67"/>
        <v>0</v>
      </c>
      <c r="O180" s="363">
        <v>0</v>
      </c>
      <c r="P180" s="363">
        <v>0</v>
      </c>
      <c r="Q180" s="363">
        <v>0</v>
      </c>
      <c r="R180" s="363">
        <v>0</v>
      </c>
      <c r="S180" s="363">
        <v>0</v>
      </c>
    </row>
    <row r="181" spans="1:19" s="240" customFormat="1" ht="14.25" customHeight="1">
      <c r="A181" s="629"/>
      <c r="B181" s="442"/>
      <c r="C181" s="443"/>
      <c r="D181" s="428"/>
      <c r="E181" s="428"/>
      <c r="F181" s="428"/>
      <c r="G181" s="428"/>
      <c r="H181" s="622"/>
      <c r="I181" s="447"/>
      <c r="J181" s="437"/>
      <c r="K181" s="437"/>
      <c r="L181" s="244" t="s">
        <v>53</v>
      </c>
      <c r="M181" s="363">
        <v>485.7</v>
      </c>
      <c r="N181" s="363">
        <f>O181+P181+Q181+R181+S181</f>
        <v>485.7</v>
      </c>
      <c r="O181" s="363">
        <v>485.7</v>
      </c>
      <c r="P181" s="363">
        <v>0</v>
      </c>
      <c r="Q181" s="363">
        <v>0</v>
      </c>
      <c r="R181" s="363">
        <v>0</v>
      </c>
      <c r="S181" s="363">
        <v>0</v>
      </c>
    </row>
    <row r="182" spans="1:19" ht="17.100000000000001" customHeight="1">
      <c r="A182" s="629"/>
      <c r="B182" s="454" t="s">
        <v>690</v>
      </c>
      <c r="C182" s="455"/>
      <c r="D182" s="460" t="s">
        <v>119</v>
      </c>
      <c r="E182" s="460" t="s">
        <v>120</v>
      </c>
      <c r="F182" s="667">
        <v>52.8</v>
      </c>
      <c r="G182" s="667">
        <v>52.8</v>
      </c>
      <c r="H182" s="628">
        <f>G182/F182*100</f>
        <v>100</v>
      </c>
      <c r="I182" s="474" t="s">
        <v>664</v>
      </c>
      <c r="J182" s="418" t="s">
        <v>372</v>
      </c>
      <c r="K182" s="418" t="s">
        <v>396</v>
      </c>
      <c r="L182" s="18" t="s">
        <v>0</v>
      </c>
      <c r="M182" s="348">
        <f>M185+M188+M191</f>
        <v>63054.600000000006</v>
      </c>
      <c r="N182" s="348">
        <f t="shared" ref="N182:S182" si="68">N185+N188+N191</f>
        <v>62985.4</v>
      </c>
      <c r="O182" s="348">
        <f t="shared" si="68"/>
        <v>62985.4</v>
      </c>
      <c r="P182" s="348">
        <f t="shared" si="68"/>
        <v>0</v>
      </c>
      <c r="Q182" s="348">
        <f t="shared" si="68"/>
        <v>0</v>
      </c>
      <c r="R182" s="348">
        <f t="shared" si="68"/>
        <v>0</v>
      </c>
      <c r="S182" s="348">
        <f t="shared" si="68"/>
        <v>0</v>
      </c>
    </row>
    <row r="183" spans="1:19" ht="17.100000000000001" customHeight="1">
      <c r="A183" s="629"/>
      <c r="B183" s="456"/>
      <c r="C183" s="457"/>
      <c r="D183" s="461"/>
      <c r="E183" s="461"/>
      <c r="F183" s="668"/>
      <c r="G183" s="668"/>
      <c r="H183" s="656"/>
      <c r="I183" s="475"/>
      <c r="J183" s="670"/>
      <c r="K183" s="419"/>
      <c r="L183" s="13" t="s">
        <v>52</v>
      </c>
      <c r="M183" s="349">
        <v>0</v>
      </c>
      <c r="N183" s="349">
        <v>0</v>
      </c>
      <c r="O183" s="349">
        <v>0</v>
      </c>
      <c r="P183" s="349">
        <v>0</v>
      </c>
      <c r="Q183" s="349">
        <v>0</v>
      </c>
      <c r="R183" s="349">
        <v>0</v>
      </c>
      <c r="S183" s="349">
        <v>0</v>
      </c>
    </row>
    <row r="184" spans="1:19" ht="17.100000000000001" customHeight="1">
      <c r="A184" s="629"/>
      <c r="B184" s="458"/>
      <c r="C184" s="459"/>
      <c r="D184" s="462"/>
      <c r="E184" s="462"/>
      <c r="F184" s="669"/>
      <c r="G184" s="669"/>
      <c r="H184" s="657"/>
      <c r="I184" s="476"/>
      <c r="J184" s="671"/>
      <c r="K184" s="420"/>
      <c r="L184" s="13" t="s">
        <v>53</v>
      </c>
      <c r="M184" s="349">
        <v>63054.5</v>
      </c>
      <c r="N184" s="349">
        <f>O184+P184+Q184+R184+S184</f>
        <v>62985.4</v>
      </c>
      <c r="O184" s="349">
        <v>62985.4</v>
      </c>
      <c r="P184" s="349">
        <v>0</v>
      </c>
      <c r="Q184" s="349">
        <v>0</v>
      </c>
      <c r="R184" s="349">
        <v>0</v>
      </c>
      <c r="S184" s="349">
        <v>0</v>
      </c>
    </row>
    <row r="185" spans="1:19" s="252" customFormat="1" ht="21" customHeight="1">
      <c r="A185" s="629"/>
      <c r="B185" s="422" t="s">
        <v>426</v>
      </c>
      <c r="C185" s="422"/>
      <c r="D185" s="425" t="s">
        <v>119</v>
      </c>
      <c r="E185" s="426" t="s">
        <v>429</v>
      </c>
      <c r="F185" s="426">
        <v>1426</v>
      </c>
      <c r="G185" s="426">
        <v>1449</v>
      </c>
      <c r="H185" s="429">
        <f>G185/F185*100</f>
        <v>101.61290322580645</v>
      </c>
      <c r="I185" s="445" t="s">
        <v>990</v>
      </c>
      <c r="J185" s="583" t="s">
        <v>174</v>
      </c>
      <c r="K185" s="469" t="s">
        <v>174</v>
      </c>
      <c r="L185" s="243" t="s">
        <v>0</v>
      </c>
      <c r="M185" s="334">
        <f>M186+M187</f>
        <v>59658.3</v>
      </c>
      <c r="N185" s="334">
        <f t="shared" ref="N185:S185" si="69">N186+N187</f>
        <v>59657.599999999999</v>
      </c>
      <c r="O185" s="334">
        <f t="shared" si="69"/>
        <v>59657.599999999999</v>
      </c>
      <c r="P185" s="334">
        <f t="shared" si="69"/>
        <v>0</v>
      </c>
      <c r="Q185" s="334">
        <f t="shared" si="69"/>
        <v>0</v>
      </c>
      <c r="R185" s="334">
        <f t="shared" si="69"/>
        <v>0</v>
      </c>
      <c r="S185" s="334">
        <f t="shared" si="69"/>
        <v>0</v>
      </c>
    </row>
    <row r="186" spans="1:19" s="252" customFormat="1" ht="18" customHeight="1">
      <c r="A186" s="629"/>
      <c r="B186" s="422"/>
      <c r="C186" s="422"/>
      <c r="D186" s="425"/>
      <c r="E186" s="427"/>
      <c r="F186" s="427"/>
      <c r="G186" s="427"/>
      <c r="H186" s="430"/>
      <c r="I186" s="446"/>
      <c r="J186" s="584"/>
      <c r="K186" s="469"/>
      <c r="L186" s="244" t="s">
        <v>52</v>
      </c>
      <c r="M186" s="345">
        <v>0</v>
      </c>
      <c r="N186" s="345">
        <v>0</v>
      </c>
      <c r="O186" s="345">
        <v>0</v>
      </c>
      <c r="P186" s="345">
        <v>0</v>
      </c>
      <c r="Q186" s="345">
        <v>0</v>
      </c>
      <c r="R186" s="345">
        <v>0</v>
      </c>
      <c r="S186" s="345">
        <v>0</v>
      </c>
    </row>
    <row r="187" spans="1:19" s="252" customFormat="1" ht="12.75">
      <c r="A187" s="629"/>
      <c r="B187" s="422"/>
      <c r="C187" s="422"/>
      <c r="D187" s="425"/>
      <c r="E187" s="428"/>
      <c r="F187" s="428"/>
      <c r="G187" s="428"/>
      <c r="H187" s="431"/>
      <c r="I187" s="446"/>
      <c r="J187" s="584"/>
      <c r="K187" s="469"/>
      <c r="L187" s="244" t="s">
        <v>53</v>
      </c>
      <c r="M187" s="345">
        <v>59658.3</v>
      </c>
      <c r="N187" s="345">
        <v>59657.599999999999</v>
      </c>
      <c r="O187" s="345">
        <v>59657.599999999999</v>
      </c>
      <c r="P187" s="345">
        <v>0</v>
      </c>
      <c r="Q187" s="345">
        <v>0</v>
      </c>
      <c r="R187" s="345">
        <v>0</v>
      </c>
      <c r="S187" s="345">
        <v>0</v>
      </c>
    </row>
    <row r="188" spans="1:19" s="252" customFormat="1" ht="12.75">
      <c r="A188" s="629"/>
      <c r="B188" s="422" t="s">
        <v>427</v>
      </c>
      <c r="C188" s="422"/>
      <c r="D188" s="425" t="s">
        <v>119</v>
      </c>
      <c r="E188" s="426" t="s">
        <v>430</v>
      </c>
      <c r="F188" s="425">
        <v>8</v>
      </c>
      <c r="G188" s="425">
        <v>8</v>
      </c>
      <c r="H188" s="612">
        <v>100</v>
      </c>
      <c r="I188" s="445" t="s">
        <v>991</v>
      </c>
      <c r="J188" s="584"/>
      <c r="K188" s="469"/>
      <c r="L188" s="243" t="s">
        <v>0</v>
      </c>
      <c r="M188" s="334">
        <f>M189+M190</f>
        <v>2614.4</v>
      </c>
      <c r="N188" s="334">
        <f t="shared" ref="N188:S188" si="70">N189+N190</f>
        <v>2600.3000000000002</v>
      </c>
      <c r="O188" s="334">
        <f t="shared" si="70"/>
        <v>2600.3000000000002</v>
      </c>
      <c r="P188" s="334">
        <f t="shared" si="70"/>
        <v>0</v>
      </c>
      <c r="Q188" s="334">
        <f t="shared" si="70"/>
        <v>0</v>
      </c>
      <c r="R188" s="334">
        <f t="shared" si="70"/>
        <v>0</v>
      </c>
      <c r="S188" s="334">
        <f t="shared" si="70"/>
        <v>0</v>
      </c>
    </row>
    <row r="189" spans="1:19" s="252" customFormat="1" ht="16.5" customHeight="1">
      <c r="A189" s="629"/>
      <c r="B189" s="422"/>
      <c r="C189" s="422"/>
      <c r="D189" s="425"/>
      <c r="E189" s="427"/>
      <c r="F189" s="425"/>
      <c r="G189" s="425"/>
      <c r="H189" s="612"/>
      <c r="I189" s="446"/>
      <c r="J189" s="584"/>
      <c r="K189" s="469"/>
      <c r="L189" s="244" t="s">
        <v>52</v>
      </c>
      <c r="M189" s="345">
        <v>0</v>
      </c>
      <c r="N189" s="345">
        <v>0</v>
      </c>
      <c r="O189" s="345">
        <v>0</v>
      </c>
      <c r="P189" s="345">
        <v>0</v>
      </c>
      <c r="Q189" s="345">
        <v>0</v>
      </c>
      <c r="R189" s="345">
        <v>0</v>
      </c>
      <c r="S189" s="345">
        <v>0</v>
      </c>
    </row>
    <row r="190" spans="1:19" s="252" customFormat="1" ht="12.75">
      <c r="A190" s="629"/>
      <c r="B190" s="422"/>
      <c r="C190" s="422"/>
      <c r="D190" s="425"/>
      <c r="E190" s="428"/>
      <c r="F190" s="425"/>
      <c r="G190" s="425"/>
      <c r="H190" s="612"/>
      <c r="I190" s="447"/>
      <c r="J190" s="584"/>
      <c r="K190" s="469"/>
      <c r="L190" s="244" t="s">
        <v>53</v>
      </c>
      <c r="M190" s="345">
        <v>2614.4</v>
      </c>
      <c r="N190" s="345">
        <v>2600.3000000000002</v>
      </c>
      <c r="O190" s="345">
        <v>2600.3000000000002</v>
      </c>
      <c r="P190" s="345">
        <v>0</v>
      </c>
      <c r="Q190" s="345">
        <v>0</v>
      </c>
      <c r="R190" s="345">
        <v>0</v>
      </c>
      <c r="S190" s="345">
        <v>0</v>
      </c>
    </row>
    <row r="191" spans="1:19" s="252" customFormat="1" ht="29.25" customHeight="1">
      <c r="A191" s="629"/>
      <c r="B191" s="422" t="s">
        <v>428</v>
      </c>
      <c r="C191" s="422"/>
      <c r="D191" s="425" t="s">
        <v>119</v>
      </c>
      <c r="E191" s="426" t="s">
        <v>992</v>
      </c>
      <c r="F191" s="425">
        <v>100</v>
      </c>
      <c r="G191" s="425">
        <v>100</v>
      </c>
      <c r="H191" s="612">
        <v>100</v>
      </c>
      <c r="I191" s="445" t="s">
        <v>678</v>
      </c>
      <c r="J191" s="584"/>
      <c r="K191" s="469"/>
      <c r="L191" s="243" t="s">
        <v>0</v>
      </c>
      <c r="M191" s="334">
        <f>M192+M193</f>
        <v>781.9</v>
      </c>
      <c r="N191" s="334">
        <f t="shared" ref="N191:S191" si="71">N192+N193</f>
        <v>727.5</v>
      </c>
      <c r="O191" s="334">
        <f t="shared" si="71"/>
        <v>727.5</v>
      </c>
      <c r="P191" s="334">
        <f t="shared" si="71"/>
        <v>0</v>
      </c>
      <c r="Q191" s="334">
        <f t="shared" si="71"/>
        <v>0</v>
      </c>
      <c r="R191" s="334">
        <f t="shared" si="71"/>
        <v>0</v>
      </c>
      <c r="S191" s="334">
        <f t="shared" si="71"/>
        <v>0</v>
      </c>
    </row>
    <row r="192" spans="1:19" s="252" customFormat="1" ht="22.5">
      <c r="A192" s="629"/>
      <c r="B192" s="422"/>
      <c r="C192" s="422"/>
      <c r="D192" s="425"/>
      <c r="E192" s="427"/>
      <c r="F192" s="425"/>
      <c r="G192" s="425"/>
      <c r="H192" s="612"/>
      <c r="I192" s="446"/>
      <c r="J192" s="584"/>
      <c r="K192" s="469"/>
      <c r="L192" s="244" t="s">
        <v>52</v>
      </c>
      <c r="M192" s="345">
        <v>0</v>
      </c>
      <c r="N192" s="345">
        <v>0</v>
      </c>
      <c r="O192" s="345">
        <v>0</v>
      </c>
      <c r="P192" s="345">
        <v>0</v>
      </c>
      <c r="Q192" s="345">
        <v>0</v>
      </c>
      <c r="R192" s="345">
        <v>0</v>
      </c>
      <c r="S192" s="345">
        <v>0</v>
      </c>
    </row>
    <row r="193" spans="1:19" s="252" customFormat="1" ht="21.75" customHeight="1">
      <c r="A193" s="629"/>
      <c r="B193" s="422"/>
      <c r="C193" s="422"/>
      <c r="D193" s="425"/>
      <c r="E193" s="428"/>
      <c r="F193" s="425"/>
      <c r="G193" s="425"/>
      <c r="H193" s="612"/>
      <c r="I193" s="447"/>
      <c r="J193" s="585"/>
      <c r="K193" s="469"/>
      <c r="L193" s="244" t="s">
        <v>53</v>
      </c>
      <c r="M193" s="345">
        <v>781.9</v>
      </c>
      <c r="N193" s="345">
        <v>727.5</v>
      </c>
      <c r="O193" s="345">
        <v>727.5</v>
      </c>
      <c r="P193" s="345">
        <v>0</v>
      </c>
      <c r="Q193" s="345">
        <v>0</v>
      </c>
      <c r="R193" s="345">
        <v>0</v>
      </c>
      <c r="S193" s="345">
        <v>0</v>
      </c>
    </row>
    <row r="194" spans="1:19" ht="19.5" customHeight="1">
      <c r="A194" s="629"/>
      <c r="B194" s="454" t="s">
        <v>121</v>
      </c>
      <c r="C194" s="455"/>
      <c r="D194" s="460" t="s">
        <v>119</v>
      </c>
      <c r="E194" s="460" t="s">
        <v>122</v>
      </c>
      <c r="F194" s="460">
        <v>92</v>
      </c>
      <c r="G194" s="460">
        <v>95</v>
      </c>
      <c r="H194" s="628">
        <f>G194/F194*100</f>
        <v>103.26086956521738</v>
      </c>
      <c r="I194" s="474" t="s">
        <v>374</v>
      </c>
      <c r="J194" s="418" t="s">
        <v>372</v>
      </c>
      <c r="K194" s="418" t="s">
        <v>396</v>
      </c>
      <c r="L194" s="18" t="s">
        <v>0</v>
      </c>
      <c r="M194" s="348">
        <f>M196</f>
        <v>83113.5</v>
      </c>
      <c r="N194" s="348">
        <f t="shared" ref="N194:S194" si="72">N196</f>
        <v>81522.2</v>
      </c>
      <c r="O194" s="348">
        <f t="shared" si="72"/>
        <v>81522.2</v>
      </c>
      <c r="P194" s="348">
        <f t="shared" si="72"/>
        <v>0</v>
      </c>
      <c r="Q194" s="348">
        <f t="shared" si="72"/>
        <v>0</v>
      </c>
      <c r="R194" s="348">
        <f t="shared" si="72"/>
        <v>0</v>
      </c>
      <c r="S194" s="348">
        <f t="shared" si="72"/>
        <v>0</v>
      </c>
    </row>
    <row r="195" spans="1:19" ht="24" customHeight="1">
      <c r="A195" s="629"/>
      <c r="B195" s="456"/>
      <c r="C195" s="457"/>
      <c r="D195" s="461"/>
      <c r="E195" s="461"/>
      <c r="F195" s="461"/>
      <c r="G195" s="461"/>
      <c r="H195" s="656"/>
      <c r="I195" s="475"/>
      <c r="J195" s="419"/>
      <c r="K195" s="419"/>
      <c r="L195" s="13" t="s">
        <v>52</v>
      </c>
      <c r="M195" s="349">
        <v>0</v>
      </c>
      <c r="N195" s="349">
        <v>0</v>
      </c>
      <c r="O195" s="349">
        <v>0</v>
      </c>
      <c r="P195" s="349">
        <v>0</v>
      </c>
      <c r="Q195" s="349">
        <v>0</v>
      </c>
      <c r="R195" s="349">
        <v>0</v>
      </c>
      <c r="S195" s="349">
        <v>0</v>
      </c>
    </row>
    <row r="196" spans="1:19" ht="35.25" customHeight="1">
      <c r="A196" s="629"/>
      <c r="B196" s="458"/>
      <c r="C196" s="459"/>
      <c r="D196" s="462"/>
      <c r="E196" s="462"/>
      <c r="F196" s="462"/>
      <c r="G196" s="462"/>
      <c r="H196" s="657"/>
      <c r="I196" s="476"/>
      <c r="J196" s="420"/>
      <c r="K196" s="420"/>
      <c r="L196" s="13" t="s">
        <v>53</v>
      </c>
      <c r="M196" s="349">
        <v>83113.5</v>
      </c>
      <c r="N196" s="349">
        <v>81522.2</v>
      </c>
      <c r="O196" s="349">
        <v>81522.2</v>
      </c>
      <c r="P196" s="349">
        <v>0</v>
      </c>
      <c r="Q196" s="349">
        <v>0</v>
      </c>
      <c r="R196" s="349">
        <v>0</v>
      </c>
      <c r="S196" s="349">
        <v>0</v>
      </c>
    </row>
    <row r="197" spans="1:19" s="252" customFormat="1" ht="15" customHeight="1">
      <c r="A197" s="629"/>
      <c r="B197" s="422" t="s">
        <v>431</v>
      </c>
      <c r="C197" s="422"/>
      <c r="D197" s="425" t="s">
        <v>119</v>
      </c>
      <c r="E197" s="435" t="s">
        <v>993</v>
      </c>
      <c r="F197" s="426">
        <v>5136</v>
      </c>
      <c r="G197" s="426">
        <v>5127</v>
      </c>
      <c r="H197" s="426">
        <f>G197/F197*100</f>
        <v>99.824766355140184</v>
      </c>
      <c r="I197" s="445" t="s">
        <v>994</v>
      </c>
      <c r="J197" s="333" t="s">
        <v>174</v>
      </c>
      <c r="K197" s="333" t="s">
        <v>174</v>
      </c>
      <c r="L197" s="243" t="s">
        <v>0</v>
      </c>
      <c r="M197" s="334">
        <f>M199</f>
        <v>53686.400000000001</v>
      </c>
      <c r="N197" s="334">
        <f t="shared" ref="N197:S197" si="73">N199</f>
        <v>52439.7</v>
      </c>
      <c r="O197" s="334">
        <f t="shared" si="73"/>
        <v>52439.7</v>
      </c>
      <c r="P197" s="334">
        <f t="shared" si="73"/>
        <v>0</v>
      </c>
      <c r="Q197" s="334">
        <f t="shared" si="73"/>
        <v>0</v>
      </c>
      <c r="R197" s="334">
        <f t="shared" si="73"/>
        <v>0</v>
      </c>
      <c r="S197" s="334">
        <f t="shared" si="73"/>
        <v>0</v>
      </c>
    </row>
    <row r="198" spans="1:19" s="252" customFormat="1" ht="15" customHeight="1">
      <c r="A198" s="629"/>
      <c r="B198" s="422"/>
      <c r="C198" s="422"/>
      <c r="D198" s="425"/>
      <c r="E198" s="436"/>
      <c r="F198" s="427"/>
      <c r="G198" s="427"/>
      <c r="H198" s="427"/>
      <c r="I198" s="446"/>
      <c r="J198" s="333" t="s">
        <v>174</v>
      </c>
      <c r="K198" s="333" t="s">
        <v>174</v>
      </c>
      <c r="L198" s="244" t="s">
        <v>52</v>
      </c>
      <c r="M198" s="345">
        <v>0</v>
      </c>
      <c r="N198" s="345">
        <v>0</v>
      </c>
      <c r="O198" s="345">
        <v>0</v>
      </c>
      <c r="P198" s="345">
        <v>0</v>
      </c>
      <c r="Q198" s="345">
        <v>0</v>
      </c>
      <c r="R198" s="345">
        <v>0</v>
      </c>
      <c r="S198" s="345">
        <v>0</v>
      </c>
    </row>
    <row r="199" spans="1:19" s="252" customFormat="1" ht="15" customHeight="1">
      <c r="A199" s="629"/>
      <c r="B199" s="422"/>
      <c r="C199" s="422"/>
      <c r="D199" s="425"/>
      <c r="E199" s="437"/>
      <c r="F199" s="428"/>
      <c r="G199" s="428"/>
      <c r="H199" s="428"/>
      <c r="I199" s="447"/>
      <c r="J199" s="333" t="s">
        <v>174</v>
      </c>
      <c r="K199" s="333" t="s">
        <v>174</v>
      </c>
      <c r="L199" s="244" t="s">
        <v>53</v>
      </c>
      <c r="M199" s="345">
        <v>53686.400000000001</v>
      </c>
      <c r="N199" s="345">
        <v>52439.7</v>
      </c>
      <c r="O199" s="345">
        <v>52439.7</v>
      </c>
      <c r="P199" s="345">
        <v>0</v>
      </c>
      <c r="Q199" s="345">
        <v>0</v>
      </c>
      <c r="R199" s="345">
        <v>0</v>
      </c>
      <c r="S199" s="345">
        <v>0</v>
      </c>
    </row>
    <row r="200" spans="1:19" s="252" customFormat="1" ht="28.5" customHeight="1">
      <c r="A200" s="629"/>
      <c r="B200" s="422" t="s">
        <v>432</v>
      </c>
      <c r="C200" s="422"/>
      <c r="D200" s="425" t="s">
        <v>119</v>
      </c>
      <c r="E200" s="426" t="s">
        <v>435</v>
      </c>
      <c r="F200" s="425">
        <v>20</v>
      </c>
      <c r="G200" s="425">
        <v>18</v>
      </c>
      <c r="H200" s="612">
        <f>G200/F200*100</f>
        <v>90</v>
      </c>
      <c r="I200" s="445" t="s">
        <v>995</v>
      </c>
      <c r="J200" s="469" t="s">
        <v>174</v>
      </c>
      <c r="K200" s="469" t="s">
        <v>174</v>
      </c>
      <c r="L200" s="243" t="s">
        <v>0</v>
      </c>
      <c r="M200" s="334">
        <f>M201+M202</f>
        <v>4119.5</v>
      </c>
      <c r="N200" s="334">
        <f t="shared" ref="N200:S200" si="74">N201+N202</f>
        <v>4119.5</v>
      </c>
      <c r="O200" s="334">
        <f t="shared" si="74"/>
        <v>4119.5</v>
      </c>
      <c r="P200" s="334">
        <f t="shared" si="74"/>
        <v>0</v>
      </c>
      <c r="Q200" s="334">
        <f t="shared" si="74"/>
        <v>0</v>
      </c>
      <c r="R200" s="334">
        <f t="shared" si="74"/>
        <v>0</v>
      </c>
      <c r="S200" s="334">
        <f t="shared" si="74"/>
        <v>0</v>
      </c>
    </row>
    <row r="201" spans="1:19" s="252" customFormat="1" ht="34.5" customHeight="1">
      <c r="A201" s="629"/>
      <c r="B201" s="422"/>
      <c r="C201" s="422"/>
      <c r="D201" s="425"/>
      <c r="E201" s="427"/>
      <c r="F201" s="425"/>
      <c r="G201" s="425"/>
      <c r="H201" s="612"/>
      <c r="I201" s="446"/>
      <c r="J201" s="469"/>
      <c r="K201" s="469"/>
      <c r="L201" s="244" t="s">
        <v>52</v>
      </c>
      <c r="M201" s="345">
        <v>0</v>
      </c>
      <c r="N201" s="345">
        <v>0</v>
      </c>
      <c r="O201" s="345">
        <v>0</v>
      </c>
      <c r="P201" s="345">
        <v>0</v>
      </c>
      <c r="Q201" s="345">
        <v>0</v>
      </c>
      <c r="R201" s="345">
        <v>0</v>
      </c>
      <c r="S201" s="345">
        <v>0</v>
      </c>
    </row>
    <row r="202" spans="1:19" s="252" customFormat="1" ht="41.25" customHeight="1">
      <c r="A202" s="629"/>
      <c r="B202" s="422"/>
      <c r="C202" s="422"/>
      <c r="D202" s="425"/>
      <c r="E202" s="428"/>
      <c r="F202" s="425"/>
      <c r="G202" s="425"/>
      <c r="H202" s="612"/>
      <c r="I202" s="447"/>
      <c r="J202" s="469"/>
      <c r="K202" s="469"/>
      <c r="L202" s="244" t="s">
        <v>53</v>
      </c>
      <c r="M202" s="345">
        <v>4119.5</v>
      </c>
      <c r="N202" s="345">
        <v>4119.5</v>
      </c>
      <c r="O202" s="345">
        <v>4119.5</v>
      </c>
      <c r="P202" s="345">
        <v>0</v>
      </c>
      <c r="Q202" s="345">
        <v>0</v>
      </c>
      <c r="R202" s="345">
        <v>0</v>
      </c>
      <c r="S202" s="345">
        <v>0</v>
      </c>
    </row>
    <row r="203" spans="1:19" s="252" customFormat="1" ht="15" customHeight="1">
      <c r="A203" s="629"/>
      <c r="B203" s="422" t="s">
        <v>433</v>
      </c>
      <c r="C203" s="422"/>
      <c r="D203" s="425" t="s">
        <v>119</v>
      </c>
      <c r="E203" s="426" t="s">
        <v>436</v>
      </c>
      <c r="F203" s="426">
        <v>733</v>
      </c>
      <c r="G203" s="426">
        <v>541</v>
      </c>
      <c r="H203" s="429">
        <f>G203/F203*100</f>
        <v>73.806275579808997</v>
      </c>
      <c r="I203" s="445" t="s">
        <v>437</v>
      </c>
      <c r="J203" s="469" t="s">
        <v>174</v>
      </c>
      <c r="K203" s="469" t="s">
        <v>174</v>
      </c>
      <c r="L203" s="243" t="s">
        <v>0</v>
      </c>
      <c r="M203" s="334">
        <f>M205</f>
        <v>22804.6</v>
      </c>
      <c r="N203" s="334">
        <f t="shared" ref="N203:S203" si="75">N205</f>
        <v>22533.5</v>
      </c>
      <c r="O203" s="334">
        <f t="shared" si="75"/>
        <v>22533.5</v>
      </c>
      <c r="P203" s="334">
        <f t="shared" si="75"/>
        <v>0</v>
      </c>
      <c r="Q203" s="334">
        <f t="shared" si="75"/>
        <v>0</v>
      </c>
      <c r="R203" s="334">
        <f t="shared" si="75"/>
        <v>0</v>
      </c>
      <c r="S203" s="334">
        <f t="shared" si="75"/>
        <v>0</v>
      </c>
    </row>
    <row r="204" spans="1:19" s="252" customFormat="1" ht="15" customHeight="1">
      <c r="A204" s="629"/>
      <c r="B204" s="422"/>
      <c r="C204" s="422"/>
      <c r="D204" s="425"/>
      <c r="E204" s="427"/>
      <c r="F204" s="427"/>
      <c r="G204" s="427"/>
      <c r="H204" s="430"/>
      <c r="I204" s="446"/>
      <c r="J204" s="469"/>
      <c r="K204" s="469"/>
      <c r="L204" s="244" t="s">
        <v>52</v>
      </c>
      <c r="M204" s="345">
        <v>0</v>
      </c>
      <c r="N204" s="345">
        <v>0</v>
      </c>
      <c r="O204" s="345">
        <v>0</v>
      </c>
      <c r="P204" s="345">
        <v>0</v>
      </c>
      <c r="Q204" s="345">
        <v>0</v>
      </c>
      <c r="R204" s="345">
        <v>0</v>
      </c>
      <c r="S204" s="345">
        <v>0</v>
      </c>
    </row>
    <row r="205" spans="1:19" s="252" customFormat="1" ht="15.75" customHeight="1">
      <c r="A205" s="629"/>
      <c r="B205" s="422"/>
      <c r="C205" s="422"/>
      <c r="D205" s="425"/>
      <c r="E205" s="428"/>
      <c r="F205" s="428"/>
      <c r="G205" s="428"/>
      <c r="H205" s="431"/>
      <c r="I205" s="447"/>
      <c r="J205" s="333" t="s">
        <v>174</v>
      </c>
      <c r="K205" s="333" t="s">
        <v>174</v>
      </c>
      <c r="L205" s="244" t="s">
        <v>53</v>
      </c>
      <c r="M205" s="345">
        <v>22804.6</v>
      </c>
      <c r="N205" s="345">
        <v>22533.5</v>
      </c>
      <c r="O205" s="345">
        <v>22533.5</v>
      </c>
      <c r="P205" s="345">
        <v>0</v>
      </c>
      <c r="Q205" s="345">
        <v>0</v>
      </c>
      <c r="R205" s="345">
        <v>0</v>
      </c>
      <c r="S205" s="345">
        <v>0</v>
      </c>
    </row>
    <row r="206" spans="1:19" s="252" customFormat="1" ht="21" customHeight="1">
      <c r="A206" s="629"/>
      <c r="B206" s="422" t="s">
        <v>434</v>
      </c>
      <c r="C206" s="422"/>
      <c r="D206" s="425" t="s">
        <v>119</v>
      </c>
      <c r="E206" s="425" t="s">
        <v>996</v>
      </c>
      <c r="F206" s="425">
        <v>100</v>
      </c>
      <c r="G206" s="425">
        <v>100</v>
      </c>
      <c r="H206" s="612">
        <v>100</v>
      </c>
      <c r="I206" s="445" t="s">
        <v>678</v>
      </c>
      <c r="J206" s="469" t="s">
        <v>174</v>
      </c>
      <c r="K206" s="469" t="s">
        <v>174</v>
      </c>
      <c r="L206" s="243" t="s">
        <v>0</v>
      </c>
      <c r="M206" s="334">
        <f>M207+M208</f>
        <v>2502.9</v>
      </c>
      <c r="N206" s="334">
        <f t="shared" ref="N206:S206" si="76">N207+N208</f>
        <v>2429.5</v>
      </c>
      <c r="O206" s="334">
        <f t="shared" si="76"/>
        <v>2429.5</v>
      </c>
      <c r="P206" s="334">
        <f t="shared" si="76"/>
        <v>0</v>
      </c>
      <c r="Q206" s="334">
        <f t="shared" si="76"/>
        <v>0</v>
      </c>
      <c r="R206" s="334">
        <f t="shared" si="76"/>
        <v>0</v>
      </c>
      <c r="S206" s="334">
        <f t="shared" si="76"/>
        <v>0</v>
      </c>
    </row>
    <row r="207" spans="1:19" s="252" customFormat="1" ht="18.75" customHeight="1">
      <c r="A207" s="629"/>
      <c r="B207" s="422"/>
      <c r="C207" s="422"/>
      <c r="D207" s="425"/>
      <c r="E207" s="425"/>
      <c r="F207" s="425"/>
      <c r="G207" s="425"/>
      <c r="H207" s="612"/>
      <c r="I207" s="446"/>
      <c r="J207" s="469"/>
      <c r="K207" s="469"/>
      <c r="L207" s="244" t="s">
        <v>52</v>
      </c>
      <c r="M207" s="345">
        <v>0</v>
      </c>
      <c r="N207" s="345">
        <v>0</v>
      </c>
      <c r="O207" s="345">
        <v>0</v>
      </c>
      <c r="P207" s="345">
        <v>0</v>
      </c>
      <c r="Q207" s="345">
        <v>0</v>
      </c>
      <c r="R207" s="345">
        <v>0</v>
      </c>
      <c r="S207" s="345">
        <v>0</v>
      </c>
    </row>
    <row r="208" spans="1:19" s="252" customFormat="1" ht="27.75" customHeight="1">
      <c r="A208" s="629"/>
      <c r="B208" s="422"/>
      <c r="C208" s="422"/>
      <c r="D208" s="425"/>
      <c r="E208" s="425"/>
      <c r="F208" s="425"/>
      <c r="G208" s="425"/>
      <c r="H208" s="612"/>
      <c r="I208" s="447"/>
      <c r="J208" s="469"/>
      <c r="K208" s="469"/>
      <c r="L208" s="244" t="s">
        <v>53</v>
      </c>
      <c r="M208" s="345">
        <v>2502.9</v>
      </c>
      <c r="N208" s="345">
        <v>2429.5</v>
      </c>
      <c r="O208" s="345">
        <v>2429.5</v>
      </c>
      <c r="P208" s="345">
        <v>0</v>
      </c>
      <c r="Q208" s="345">
        <v>0</v>
      </c>
      <c r="R208" s="345">
        <v>0</v>
      </c>
      <c r="S208" s="345">
        <v>0</v>
      </c>
    </row>
    <row r="209" spans="1:19" s="14" customFormat="1" ht="23.1" customHeight="1">
      <c r="A209" s="629"/>
      <c r="B209" s="454" t="s">
        <v>123</v>
      </c>
      <c r="C209" s="455"/>
      <c r="D209" s="460" t="s">
        <v>119</v>
      </c>
      <c r="E209" s="460" t="s">
        <v>375</v>
      </c>
      <c r="F209" s="460">
        <v>68</v>
      </c>
      <c r="G209" s="460">
        <v>68</v>
      </c>
      <c r="H209" s="628">
        <v>100</v>
      </c>
      <c r="I209" s="474" t="s">
        <v>679</v>
      </c>
      <c r="J209" s="664" t="s">
        <v>997</v>
      </c>
      <c r="K209" s="418" t="s">
        <v>396</v>
      </c>
      <c r="L209" s="18" t="s">
        <v>0</v>
      </c>
      <c r="M209" s="348">
        <f>M211</f>
        <v>46268.3</v>
      </c>
      <c r="N209" s="348">
        <f t="shared" ref="N209:S209" si="77">N211</f>
        <v>46031.200000000004</v>
      </c>
      <c r="O209" s="348">
        <f t="shared" si="77"/>
        <v>46031.200000000004</v>
      </c>
      <c r="P209" s="348">
        <f t="shared" si="77"/>
        <v>0</v>
      </c>
      <c r="Q209" s="348">
        <f t="shared" si="77"/>
        <v>0</v>
      </c>
      <c r="R209" s="348">
        <f t="shared" si="77"/>
        <v>0</v>
      </c>
      <c r="S209" s="348">
        <f t="shared" si="77"/>
        <v>0</v>
      </c>
    </row>
    <row r="210" spans="1:19" s="14" customFormat="1" ht="23.1" customHeight="1">
      <c r="A210" s="629"/>
      <c r="B210" s="456"/>
      <c r="C210" s="457"/>
      <c r="D210" s="461"/>
      <c r="E210" s="461"/>
      <c r="F210" s="461"/>
      <c r="G210" s="461"/>
      <c r="H210" s="656"/>
      <c r="I210" s="475"/>
      <c r="J210" s="665"/>
      <c r="K210" s="419"/>
      <c r="L210" s="13" t="s">
        <v>52</v>
      </c>
      <c r="M210" s="349">
        <v>0</v>
      </c>
      <c r="N210" s="349">
        <v>0</v>
      </c>
      <c r="O210" s="349">
        <v>0</v>
      </c>
      <c r="P210" s="349">
        <v>0</v>
      </c>
      <c r="Q210" s="349">
        <v>0</v>
      </c>
      <c r="R210" s="349">
        <v>0</v>
      </c>
      <c r="S210" s="349">
        <v>0</v>
      </c>
    </row>
    <row r="211" spans="1:19" s="14" customFormat="1" ht="18" customHeight="1">
      <c r="A211" s="629"/>
      <c r="B211" s="458"/>
      <c r="C211" s="459"/>
      <c r="D211" s="462"/>
      <c r="E211" s="462"/>
      <c r="F211" s="462"/>
      <c r="G211" s="462"/>
      <c r="H211" s="657"/>
      <c r="I211" s="476"/>
      <c r="J211" s="666"/>
      <c r="K211" s="420"/>
      <c r="L211" s="13" t="s">
        <v>53</v>
      </c>
      <c r="M211" s="349">
        <f>M214+M217+M220</f>
        <v>46268.3</v>
      </c>
      <c r="N211" s="349">
        <f t="shared" ref="N211:S211" si="78">N214+N217+N220</f>
        <v>46031.200000000004</v>
      </c>
      <c r="O211" s="349">
        <f t="shared" si="78"/>
        <v>46031.200000000004</v>
      </c>
      <c r="P211" s="349">
        <f t="shared" si="78"/>
        <v>0</v>
      </c>
      <c r="Q211" s="349">
        <f t="shared" si="78"/>
        <v>0</v>
      </c>
      <c r="R211" s="349">
        <f t="shared" si="78"/>
        <v>0</v>
      </c>
      <c r="S211" s="349">
        <f t="shared" si="78"/>
        <v>0</v>
      </c>
    </row>
    <row r="212" spans="1:19" s="240" customFormat="1" ht="15.95" customHeight="1">
      <c r="A212" s="629"/>
      <c r="B212" s="422" t="s">
        <v>438</v>
      </c>
      <c r="C212" s="422"/>
      <c r="D212" s="425" t="s">
        <v>119</v>
      </c>
      <c r="E212" s="426" t="s">
        <v>1000</v>
      </c>
      <c r="F212" s="426">
        <v>2551</v>
      </c>
      <c r="G212" s="426">
        <v>3347</v>
      </c>
      <c r="H212" s="429">
        <f>G212/F212*100</f>
        <v>131.20344962759702</v>
      </c>
      <c r="I212" s="445" t="s">
        <v>999</v>
      </c>
      <c r="J212" s="333" t="s">
        <v>174</v>
      </c>
      <c r="K212" s="333" t="s">
        <v>174</v>
      </c>
      <c r="L212" s="243" t="s">
        <v>0</v>
      </c>
      <c r="M212" s="334">
        <f>M214</f>
        <v>39905.800000000003</v>
      </c>
      <c r="N212" s="334">
        <f t="shared" ref="N212:S212" si="79">N214</f>
        <v>39896.800000000003</v>
      </c>
      <c r="O212" s="334">
        <f t="shared" si="79"/>
        <v>39896.800000000003</v>
      </c>
      <c r="P212" s="334">
        <f t="shared" si="79"/>
        <v>0</v>
      </c>
      <c r="Q212" s="334">
        <f t="shared" si="79"/>
        <v>0</v>
      </c>
      <c r="R212" s="334">
        <f t="shared" si="79"/>
        <v>0</v>
      </c>
      <c r="S212" s="334">
        <f t="shared" si="79"/>
        <v>0</v>
      </c>
    </row>
    <row r="213" spans="1:19" s="240" customFormat="1" ht="15.95" customHeight="1">
      <c r="A213" s="629"/>
      <c r="B213" s="422"/>
      <c r="C213" s="422"/>
      <c r="D213" s="425"/>
      <c r="E213" s="427"/>
      <c r="F213" s="427"/>
      <c r="G213" s="427"/>
      <c r="H213" s="430"/>
      <c r="I213" s="446"/>
      <c r="J213" s="469" t="s">
        <v>174</v>
      </c>
      <c r="K213" s="469" t="s">
        <v>174</v>
      </c>
      <c r="L213" s="244" t="s">
        <v>52</v>
      </c>
      <c r="M213" s="345">
        <v>0</v>
      </c>
      <c r="N213" s="345">
        <v>0</v>
      </c>
      <c r="O213" s="345">
        <v>0</v>
      </c>
      <c r="P213" s="345">
        <v>0</v>
      </c>
      <c r="Q213" s="345">
        <v>0</v>
      </c>
      <c r="R213" s="345">
        <v>0</v>
      </c>
      <c r="S213" s="345">
        <v>0</v>
      </c>
    </row>
    <row r="214" spans="1:19" s="240" customFormat="1" ht="15.95" customHeight="1">
      <c r="A214" s="629"/>
      <c r="B214" s="422"/>
      <c r="C214" s="422"/>
      <c r="D214" s="425"/>
      <c r="E214" s="428"/>
      <c r="F214" s="428"/>
      <c r="G214" s="428"/>
      <c r="H214" s="431"/>
      <c r="I214" s="447"/>
      <c r="J214" s="469"/>
      <c r="K214" s="469"/>
      <c r="L214" s="244" t="s">
        <v>53</v>
      </c>
      <c r="M214" s="345">
        <v>39905.800000000003</v>
      </c>
      <c r="N214" s="345">
        <v>39896.800000000003</v>
      </c>
      <c r="O214" s="345">
        <v>39896.800000000003</v>
      </c>
      <c r="P214" s="345">
        <v>0</v>
      </c>
      <c r="Q214" s="345">
        <v>0</v>
      </c>
      <c r="R214" s="345">
        <v>0</v>
      </c>
      <c r="S214" s="345">
        <v>0</v>
      </c>
    </row>
    <row r="215" spans="1:19" s="240" customFormat="1" ht="12.75">
      <c r="A215" s="629"/>
      <c r="B215" s="422" t="s">
        <v>439</v>
      </c>
      <c r="C215" s="422"/>
      <c r="D215" s="425" t="s">
        <v>119</v>
      </c>
      <c r="E215" s="425" t="s">
        <v>440</v>
      </c>
      <c r="F215" s="425">
        <v>4</v>
      </c>
      <c r="G215" s="425">
        <v>4</v>
      </c>
      <c r="H215" s="612">
        <v>100</v>
      </c>
      <c r="I215" s="445" t="s">
        <v>998</v>
      </c>
      <c r="J215" s="469" t="s">
        <v>174</v>
      </c>
      <c r="K215" s="469" t="s">
        <v>174</v>
      </c>
      <c r="L215" s="243" t="s">
        <v>0</v>
      </c>
      <c r="M215" s="334">
        <f>M217</f>
        <v>5780.3</v>
      </c>
      <c r="N215" s="334">
        <f t="shared" ref="N215:S215" si="80">N217</f>
        <v>5615.3</v>
      </c>
      <c r="O215" s="334">
        <f t="shared" si="80"/>
        <v>5615.3</v>
      </c>
      <c r="P215" s="334">
        <f t="shared" si="80"/>
        <v>0</v>
      </c>
      <c r="Q215" s="334">
        <f t="shared" si="80"/>
        <v>0</v>
      </c>
      <c r="R215" s="334">
        <f t="shared" si="80"/>
        <v>0</v>
      </c>
      <c r="S215" s="334">
        <f t="shared" si="80"/>
        <v>0</v>
      </c>
    </row>
    <row r="216" spans="1:19" s="240" customFormat="1" ht="14.25" customHeight="1">
      <c r="A216" s="629"/>
      <c r="B216" s="422"/>
      <c r="C216" s="422"/>
      <c r="D216" s="425"/>
      <c r="E216" s="425"/>
      <c r="F216" s="425"/>
      <c r="G216" s="425"/>
      <c r="H216" s="612"/>
      <c r="I216" s="446"/>
      <c r="J216" s="469"/>
      <c r="K216" s="469"/>
      <c r="L216" s="244" t="s">
        <v>52</v>
      </c>
      <c r="M216" s="345">
        <v>0</v>
      </c>
      <c r="N216" s="345">
        <v>0</v>
      </c>
      <c r="O216" s="345">
        <v>0</v>
      </c>
      <c r="P216" s="345">
        <v>0</v>
      </c>
      <c r="Q216" s="345">
        <v>0</v>
      </c>
      <c r="R216" s="345">
        <v>0</v>
      </c>
      <c r="S216" s="345">
        <v>0</v>
      </c>
    </row>
    <row r="217" spans="1:19" s="240" customFormat="1" ht="15" customHeight="1">
      <c r="A217" s="629"/>
      <c r="B217" s="422"/>
      <c r="C217" s="422"/>
      <c r="D217" s="425"/>
      <c r="E217" s="425"/>
      <c r="F217" s="425"/>
      <c r="G217" s="425"/>
      <c r="H217" s="612"/>
      <c r="I217" s="447"/>
      <c r="J217" s="469"/>
      <c r="K217" s="469"/>
      <c r="L217" s="244" t="s">
        <v>53</v>
      </c>
      <c r="M217" s="345">
        <v>5780.3</v>
      </c>
      <c r="N217" s="345">
        <v>5615.3</v>
      </c>
      <c r="O217" s="345">
        <v>5615.3</v>
      </c>
      <c r="P217" s="345">
        <v>0</v>
      </c>
      <c r="Q217" s="345">
        <v>0</v>
      </c>
      <c r="R217" s="345">
        <v>0</v>
      </c>
      <c r="S217" s="345">
        <v>0</v>
      </c>
    </row>
    <row r="218" spans="1:19" s="240" customFormat="1" ht="18.75" customHeight="1">
      <c r="A218" s="629"/>
      <c r="B218" s="422" t="s">
        <v>428</v>
      </c>
      <c r="C218" s="422"/>
      <c r="D218" s="425" t="s">
        <v>119</v>
      </c>
      <c r="E218" s="425" t="s">
        <v>996</v>
      </c>
      <c r="F218" s="425">
        <v>100</v>
      </c>
      <c r="G218" s="425">
        <v>100</v>
      </c>
      <c r="H218" s="612">
        <v>100</v>
      </c>
      <c r="I218" s="445" t="s">
        <v>678</v>
      </c>
      <c r="J218" s="469" t="s">
        <v>174</v>
      </c>
      <c r="K218" s="469" t="s">
        <v>174</v>
      </c>
      <c r="L218" s="243" t="s">
        <v>0</v>
      </c>
      <c r="M218" s="334">
        <f>M220</f>
        <v>582.20000000000005</v>
      </c>
      <c r="N218" s="334">
        <f t="shared" ref="N218:S218" si="81">N220</f>
        <v>519.1</v>
      </c>
      <c r="O218" s="334">
        <f t="shared" si="81"/>
        <v>519.1</v>
      </c>
      <c r="P218" s="334">
        <f t="shared" si="81"/>
        <v>0</v>
      </c>
      <c r="Q218" s="334">
        <f t="shared" si="81"/>
        <v>0</v>
      </c>
      <c r="R218" s="334">
        <f t="shared" si="81"/>
        <v>0</v>
      </c>
      <c r="S218" s="334">
        <f t="shared" si="81"/>
        <v>0</v>
      </c>
    </row>
    <row r="219" spans="1:19" s="240" customFormat="1" ht="28.5" customHeight="1">
      <c r="A219" s="629"/>
      <c r="B219" s="422"/>
      <c r="C219" s="422"/>
      <c r="D219" s="425"/>
      <c r="E219" s="425"/>
      <c r="F219" s="425"/>
      <c r="G219" s="425"/>
      <c r="H219" s="612"/>
      <c r="I219" s="446"/>
      <c r="J219" s="469"/>
      <c r="K219" s="469"/>
      <c r="L219" s="244" t="s">
        <v>52</v>
      </c>
      <c r="M219" s="345">
        <v>0</v>
      </c>
      <c r="N219" s="345">
        <v>0</v>
      </c>
      <c r="O219" s="345">
        <v>0</v>
      </c>
      <c r="P219" s="345">
        <v>0</v>
      </c>
      <c r="Q219" s="345">
        <v>0</v>
      </c>
      <c r="R219" s="345">
        <v>0</v>
      </c>
      <c r="S219" s="345">
        <v>0</v>
      </c>
    </row>
    <row r="220" spans="1:19" s="240" customFormat="1" ht="18.75" customHeight="1">
      <c r="A220" s="629"/>
      <c r="B220" s="422"/>
      <c r="C220" s="422"/>
      <c r="D220" s="425"/>
      <c r="E220" s="425"/>
      <c r="F220" s="425"/>
      <c r="G220" s="425"/>
      <c r="H220" s="612"/>
      <c r="I220" s="447"/>
      <c r="J220" s="469"/>
      <c r="K220" s="469"/>
      <c r="L220" s="244" t="s">
        <v>53</v>
      </c>
      <c r="M220" s="345">
        <v>582.20000000000005</v>
      </c>
      <c r="N220" s="345">
        <v>519.1</v>
      </c>
      <c r="O220" s="345">
        <v>519.1</v>
      </c>
      <c r="P220" s="345">
        <v>0</v>
      </c>
      <c r="Q220" s="345">
        <v>0</v>
      </c>
      <c r="R220" s="345">
        <v>0</v>
      </c>
      <c r="S220" s="345">
        <v>0</v>
      </c>
    </row>
    <row r="221" spans="1:19" ht="12.75">
      <c r="A221" s="629"/>
      <c r="B221" s="454" t="s">
        <v>124</v>
      </c>
      <c r="C221" s="455"/>
      <c r="D221" s="460" t="s">
        <v>119</v>
      </c>
      <c r="E221" s="460" t="s">
        <v>125</v>
      </c>
      <c r="F221" s="460">
        <v>24</v>
      </c>
      <c r="G221" s="460">
        <v>24</v>
      </c>
      <c r="H221" s="628">
        <v>100</v>
      </c>
      <c r="I221" s="474" t="s">
        <v>578</v>
      </c>
      <c r="J221" s="418" t="s">
        <v>372</v>
      </c>
      <c r="K221" s="418" t="s">
        <v>396</v>
      </c>
      <c r="L221" s="18" t="s">
        <v>0</v>
      </c>
      <c r="M221" s="348">
        <f>M223</f>
        <v>2104.5</v>
      </c>
      <c r="N221" s="348">
        <f t="shared" ref="N221:S221" si="82">N223</f>
        <v>2104.5</v>
      </c>
      <c r="O221" s="348">
        <f t="shared" si="82"/>
        <v>2104.5</v>
      </c>
      <c r="P221" s="348">
        <f t="shared" si="82"/>
        <v>0</v>
      </c>
      <c r="Q221" s="348">
        <f t="shared" si="82"/>
        <v>0</v>
      </c>
      <c r="R221" s="348">
        <f t="shared" si="82"/>
        <v>0</v>
      </c>
      <c r="S221" s="348">
        <f t="shared" si="82"/>
        <v>0</v>
      </c>
    </row>
    <row r="222" spans="1:19" ht="22.5">
      <c r="A222" s="629"/>
      <c r="B222" s="456"/>
      <c r="C222" s="457"/>
      <c r="D222" s="461"/>
      <c r="E222" s="461"/>
      <c r="F222" s="461"/>
      <c r="G222" s="461"/>
      <c r="H222" s="656"/>
      <c r="I222" s="475"/>
      <c r="J222" s="419"/>
      <c r="K222" s="419"/>
      <c r="L222" s="13" t="s">
        <v>52</v>
      </c>
      <c r="M222" s="349">
        <v>0</v>
      </c>
      <c r="N222" s="349">
        <v>0</v>
      </c>
      <c r="O222" s="349">
        <v>0</v>
      </c>
      <c r="P222" s="349">
        <v>0</v>
      </c>
      <c r="Q222" s="349">
        <v>0</v>
      </c>
      <c r="R222" s="349">
        <v>0</v>
      </c>
      <c r="S222" s="349">
        <v>0</v>
      </c>
    </row>
    <row r="223" spans="1:19" ht="18" customHeight="1">
      <c r="A223" s="629"/>
      <c r="B223" s="458"/>
      <c r="C223" s="459"/>
      <c r="D223" s="462"/>
      <c r="E223" s="462"/>
      <c r="F223" s="462"/>
      <c r="G223" s="462"/>
      <c r="H223" s="657"/>
      <c r="I223" s="476"/>
      <c r="J223" s="420"/>
      <c r="K223" s="420"/>
      <c r="L223" s="13" t="s">
        <v>53</v>
      </c>
      <c r="M223" s="349">
        <f>M226</f>
        <v>2104.5</v>
      </c>
      <c r="N223" s="349">
        <f t="shared" ref="N223:S223" si="83">N226</f>
        <v>2104.5</v>
      </c>
      <c r="O223" s="349">
        <f t="shared" si="83"/>
        <v>2104.5</v>
      </c>
      <c r="P223" s="349">
        <f t="shared" si="83"/>
        <v>0</v>
      </c>
      <c r="Q223" s="349">
        <f t="shared" si="83"/>
        <v>0</v>
      </c>
      <c r="R223" s="349">
        <f t="shared" si="83"/>
        <v>0</v>
      </c>
      <c r="S223" s="349">
        <f t="shared" si="83"/>
        <v>0</v>
      </c>
    </row>
    <row r="224" spans="1:19" s="252" customFormat="1" ht="28.5" customHeight="1">
      <c r="A224" s="629"/>
      <c r="B224" s="422" t="s">
        <v>441</v>
      </c>
      <c r="C224" s="422"/>
      <c r="D224" s="425" t="s">
        <v>119</v>
      </c>
      <c r="E224" s="426" t="s">
        <v>442</v>
      </c>
      <c r="F224" s="426">
        <v>1268</v>
      </c>
      <c r="G224" s="426">
        <v>1268</v>
      </c>
      <c r="H224" s="429">
        <f>G224/F224*100</f>
        <v>100</v>
      </c>
      <c r="I224" s="445" t="s">
        <v>664</v>
      </c>
      <c r="J224" s="469" t="s">
        <v>174</v>
      </c>
      <c r="K224" s="469" t="s">
        <v>174</v>
      </c>
      <c r="L224" s="243" t="s">
        <v>0</v>
      </c>
      <c r="M224" s="334">
        <f>M225+M226</f>
        <v>2104.5</v>
      </c>
      <c r="N224" s="334">
        <f t="shared" ref="N224:S224" si="84">N225+N226</f>
        <v>2104.5</v>
      </c>
      <c r="O224" s="334">
        <f t="shared" si="84"/>
        <v>2104.5</v>
      </c>
      <c r="P224" s="334">
        <f t="shared" si="84"/>
        <v>0</v>
      </c>
      <c r="Q224" s="334">
        <f t="shared" si="84"/>
        <v>0</v>
      </c>
      <c r="R224" s="334">
        <f t="shared" si="84"/>
        <v>0</v>
      </c>
      <c r="S224" s="334">
        <f t="shared" si="84"/>
        <v>0</v>
      </c>
    </row>
    <row r="225" spans="1:19" s="252" customFormat="1" ht="26.25" customHeight="1">
      <c r="A225" s="629"/>
      <c r="B225" s="422"/>
      <c r="C225" s="422"/>
      <c r="D225" s="425"/>
      <c r="E225" s="427"/>
      <c r="F225" s="427"/>
      <c r="G225" s="427"/>
      <c r="H225" s="430"/>
      <c r="I225" s="446"/>
      <c r="J225" s="469"/>
      <c r="K225" s="469"/>
      <c r="L225" s="244" t="s">
        <v>52</v>
      </c>
      <c r="M225" s="345">
        <v>0</v>
      </c>
      <c r="N225" s="345">
        <v>0</v>
      </c>
      <c r="O225" s="345">
        <v>0</v>
      </c>
      <c r="P225" s="345">
        <v>0</v>
      </c>
      <c r="Q225" s="345">
        <v>0</v>
      </c>
      <c r="R225" s="345">
        <v>0</v>
      </c>
      <c r="S225" s="345">
        <v>0</v>
      </c>
    </row>
    <row r="226" spans="1:19" s="252" customFormat="1" ht="39" customHeight="1">
      <c r="A226" s="629"/>
      <c r="B226" s="422"/>
      <c r="C226" s="422"/>
      <c r="D226" s="425"/>
      <c r="E226" s="428"/>
      <c r="F226" s="428"/>
      <c r="G226" s="428"/>
      <c r="H226" s="431"/>
      <c r="I226" s="447"/>
      <c r="J226" s="333" t="s">
        <v>174</v>
      </c>
      <c r="K226" s="333" t="s">
        <v>174</v>
      </c>
      <c r="L226" s="244" t="s">
        <v>53</v>
      </c>
      <c r="M226" s="345">
        <v>2104.5</v>
      </c>
      <c r="N226" s="345">
        <v>2104.5</v>
      </c>
      <c r="O226" s="345">
        <v>2104.5</v>
      </c>
      <c r="P226" s="345">
        <v>0</v>
      </c>
      <c r="Q226" s="345">
        <v>0</v>
      </c>
      <c r="R226" s="345">
        <v>0</v>
      </c>
      <c r="S226" s="345">
        <v>0</v>
      </c>
    </row>
    <row r="227" spans="1:19" ht="18" customHeight="1">
      <c r="A227" s="629"/>
      <c r="B227" s="454" t="s">
        <v>126</v>
      </c>
      <c r="C227" s="455"/>
      <c r="D227" s="460" t="s">
        <v>119</v>
      </c>
      <c r="E227" s="460" t="s">
        <v>127</v>
      </c>
      <c r="F227" s="460">
        <v>100</v>
      </c>
      <c r="G227" s="460">
        <v>100</v>
      </c>
      <c r="H227" s="628">
        <v>100</v>
      </c>
      <c r="I227" s="474" t="s">
        <v>664</v>
      </c>
      <c r="J227" s="418" t="s">
        <v>372</v>
      </c>
      <c r="K227" s="418" t="s">
        <v>396</v>
      </c>
      <c r="L227" s="18" t="s">
        <v>0</v>
      </c>
      <c r="M227" s="348">
        <f>M230</f>
        <v>3430</v>
      </c>
      <c r="N227" s="348">
        <f t="shared" ref="N227:S227" si="85">N230</f>
        <v>2504.9</v>
      </c>
      <c r="O227" s="348">
        <f t="shared" si="85"/>
        <v>2504.9</v>
      </c>
      <c r="P227" s="348">
        <f t="shared" si="85"/>
        <v>0</v>
      </c>
      <c r="Q227" s="348">
        <f t="shared" si="85"/>
        <v>0</v>
      </c>
      <c r="R227" s="348">
        <f t="shared" si="85"/>
        <v>0</v>
      </c>
      <c r="S227" s="348">
        <f t="shared" si="85"/>
        <v>0</v>
      </c>
    </row>
    <row r="228" spans="1:19" ht="15" customHeight="1">
      <c r="A228" s="629"/>
      <c r="B228" s="456"/>
      <c r="C228" s="457"/>
      <c r="D228" s="461"/>
      <c r="E228" s="461"/>
      <c r="F228" s="461"/>
      <c r="G228" s="461"/>
      <c r="H228" s="656"/>
      <c r="I228" s="475"/>
      <c r="J228" s="419"/>
      <c r="K228" s="419"/>
      <c r="L228" s="13" t="s">
        <v>52</v>
      </c>
      <c r="M228" s="349">
        <v>0</v>
      </c>
      <c r="N228" s="349">
        <v>0</v>
      </c>
      <c r="O228" s="349">
        <v>0</v>
      </c>
      <c r="P228" s="349">
        <v>0</v>
      </c>
      <c r="Q228" s="349">
        <v>0</v>
      </c>
      <c r="R228" s="349">
        <v>0</v>
      </c>
      <c r="S228" s="349">
        <v>0</v>
      </c>
    </row>
    <row r="229" spans="1:19" s="14" customFormat="1" ht="15" customHeight="1">
      <c r="A229" s="629"/>
      <c r="B229" s="458"/>
      <c r="C229" s="459"/>
      <c r="D229" s="462"/>
      <c r="E229" s="462"/>
      <c r="F229" s="462"/>
      <c r="G229" s="462"/>
      <c r="H229" s="657"/>
      <c r="I229" s="476"/>
      <c r="J229" s="420"/>
      <c r="K229" s="420"/>
      <c r="L229" s="13" t="s">
        <v>53</v>
      </c>
      <c r="M229" s="349">
        <v>3430</v>
      </c>
      <c r="N229" s="349">
        <f t="shared" ref="N229:S229" si="86">N232</f>
        <v>2504.9</v>
      </c>
      <c r="O229" s="349">
        <f t="shared" si="86"/>
        <v>2504.9</v>
      </c>
      <c r="P229" s="349">
        <f t="shared" si="86"/>
        <v>0</v>
      </c>
      <c r="Q229" s="349">
        <f t="shared" si="86"/>
        <v>0</v>
      </c>
      <c r="R229" s="349">
        <f t="shared" si="86"/>
        <v>0</v>
      </c>
      <c r="S229" s="349">
        <f t="shared" si="86"/>
        <v>0</v>
      </c>
    </row>
    <row r="230" spans="1:19" s="240" customFormat="1" ht="12.75" customHeight="1">
      <c r="A230" s="629"/>
      <c r="B230" s="438" t="s">
        <v>443</v>
      </c>
      <c r="C230" s="439"/>
      <c r="D230" s="426" t="s">
        <v>119</v>
      </c>
      <c r="E230" s="426" t="s">
        <v>444</v>
      </c>
      <c r="F230" s="426">
        <v>1930</v>
      </c>
      <c r="G230" s="426">
        <v>1670</v>
      </c>
      <c r="H230" s="429">
        <f>G230/F230*100</f>
        <v>86.52849740932642</v>
      </c>
      <c r="I230" s="445" t="s">
        <v>1001</v>
      </c>
      <c r="J230" s="469" t="s">
        <v>174</v>
      </c>
      <c r="K230" s="469" t="s">
        <v>174</v>
      </c>
      <c r="L230" s="251" t="s">
        <v>0</v>
      </c>
      <c r="M230" s="334">
        <f>M232</f>
        <v>3430</v>
      </c>
      <c r="N230" s="334">
        <f t="shared" ref="N230:S230" si="87">N232</f>
        <v>2504.9</v>
      </c>
      <c r="O230" s="334">
        <f t="shared" si="87"/>
        <v>2504.9</v>
      </c>
      <c r="P230" s="334">
        <f t="shared" si="87"/>
        <v>0</v>
      </c>
      <c r="Q230" s="334">
        <f t="shared" si="87"/>
        <v>0</v>
      </c>
      <c r="R230" s="334">
        <f t="shared" si="87"/>
        <v>0</v>
      </c>
      <c r="S230" s="334">
        <f t="shared" si="87"/>
        <v>0</v>
      </c>
    </row>
    <row r="231" spans="1:19" s="240" customFormat="1" ht="12.75" customHeight="1">
      <c r="A231" s="629"/>
      <c r="B231" s="440"/>
      <c r="C231" s="441"/>
      <c r="D231" s="427"/>
      <c r="E231" s="427"/>
      <c r="F231" s="427"/>
      <c r="G231" s="427"/>
      <c r="H231" s="430"/>
      <c r="I231" s="446"/>
      <c r="J231" s="469"/>
      <c r="K231" s="469"/>
      <c r="L231" s="244" t="s">
        <v>52</v>
      </c>
      <c r="M231" s="345">
        <v>0</v>
      </c>
      <c r="N231" s="345">
        <v>0</v>
      </c>
      <c r="O231" s="345">
        <v>0</v>
      </c>
      <c r="P231" s="345">
        <v>0</v>
      </c>
      <c r="Q231" s="345">
        <v>0</v>
      </c>
      <c r="R231" s="345">
        <v>0</v>
      </c>
      <c r="S231" s="345">
        <v>0</v>
      </c>
    </row>
    <row r="232" spans="1:19" s="240" customFormat="1" ht="17.25" customHeight="1">
      <c r="A232" s="629"/>
      <c r="B232" s="442"/>
      <c r="C232" s="443"/>
      <c r="D232" s="428"/>
      <c r="E232" s="428"/>
      <c r="F232" s="428"/>
      <c r="G232" s="428"/>
      <c r="H232" s="431"/>
      <c r="I232" s="447"/>
      <c r="J232" s="333" t="s">
        <v>174</v>
      </c>
      <c r="K232" s="333" t="s">
        <v>174</v>
      </c>
      <c r="L232" s="244" t="s">
        <v>53</v>
      </c>
      <c r="M232" s="345">
        <v>3430</v>
      </c>
      <c r="N232" s="345">
        <v>2504.9</v>
      </c>
      <c r="O232" s="345">
        <v>2504.9</v>
      </c>
      <c r="P232" s="345">
        <v>0</v>
      </c>
      <c r="Q232" s="345">
        <v>0</v>
      </c>
      <c r="R232" s="345">
        <v>0</v>
      </c>
      <c r="S232" s="345">
        <v>0</v>
      </c>
    </row>
    <row r="233" spans="1:19" ht="17.25" customHeight="1">
      <c r="A233" s="629"/>
      <c r="B233" s="454" t="s">
        <v>128</v>
      </c>
      <c r="C233" s="455"/>
      <c r="D233" s="460" t="s">
        <v>119</v>
      </c>
      <c r="E233" s="460" t="s">
        <v>129</v>
      </c>
      <c r="F233" s="460">
        <v>26</v>
      </c>
      <c r="G233" s="460">
        <v>26</v>
      </c>
      <c r="H233" s="628">
        <v>100</v>
      </c>
      <c r="I233" s="474" t="s">
        <v>1005</v>
      </c>
      <c r="J233" s="418" t="s">
        <v>372</v>
      </c>
      <c r="K233" s="418" t="s">
        <v>396</v>
      </c>
      <c r="L233" s="18" t="s">
        <v>0</v>
      </c>
      <c r="M233" s="348">
        <f>M235</f>
        <v>1461.3999999999999</v>
      </c>
      <c r="N233" s="348">
        <f t="shared" ref="N233:S233" si="88">N235</f>
        <v>1461.3999999999999</v>
      </c>
      <c r="O233" s="348">
        <f t="shared" si="88"/>
        <v>1461.3999999999999</v>
      </c>
      <c r="P233" s="348">
        <f t="shared" si="88"/>
        <v>0</v>
      </c>
      <c r="Q233" s="348">
        <f t="shared" si="88"/>
        <v>0</v>
      </c>
      <c r="R233" s="348">
        <f t="shared" si="88"/>
        <v>0</v>
      </c>
      <c r="S233" s="348">
        <f t="shared" si="88"/>
        <v>0</v>
      </c>
    </row>
    <row r="234" spans="1:19" ht="19.5" customHeight="1">
      <c r="A234" s="629"/>
      <c r="B234" s="456"/>
      <c r="C234" s="457"/>
      <c r="D234" s="461"/>
      <c r="E234" s="461"/>
      <c r="F234" s="461"/>
      <c r="G234" s="461"/>
      <c r="H234" s="656"/>
      <c r="I234" s="475"/>
      <c r="J234" s="419"/>
      <c r="K234" s="419"/>
      <c r="L234" s="13" t="s">
        <v>52</v>
      </c>
      <c r="M234" s="349">
        <v>0</v>
      </c>
      <c r="N234" s="349">
        <v>0</v>
      </c>
      <c r="O234" s="349">
        <v>0</v>
      </c>
      <c r="P234" s="349">
        <v>0</v>
      </c>
      <c r="Q234" s="349">
        <v>0</v>
      </c>
      <c r="R234" s="349">
        <v>0</v>
      </c>
      <c r="S234" s="349">
        <v>0</v>
      </c>
    </row>
    <row r="235" spans="1:19" ht="16.5" customHeight="1">
      <c r="A235" s="629"/>
      <c r="B235" s="458"/>
      <c r="C235" s="459"/>
      <c r="D235" s="462"/>
      <c r="E235" s="462"/>
      <c r="F235" s="462"/>
      <c r="G235" s="462"/>
      <c r="H235" s="657"/>
      <c r="I235" s="475"/>
      <c r="J235" s="420"/>
      <c r="K235" s="420"/>
      <c r="L235" s="13" t="s">
        <v>53</v>
      </c>
      <c r="M235" s="349">
        <f>M238+M241</f>
        <v>1461.3999999999999</v>
      </c>
      <c r="N235" s="349">
        <f t="shared" ref="N235:S235" si="89">N238+N241</f>
        <v>1461.3999999999999</v>
      </c>
      <c r="O235" s="349">
        <f t="shared" si="89"/>
        <v>1461.3999999999999</v>
      </c>
      <c r="P235" s="349">
        <f t="shared" si="89"/>
        <v>0</v>
      </c>
      <c r="Q235" s="349">
        <f t="shared" si="89"/>
        <v>0</v>
      </c>
      <c r="R235" s="349">
        <f t="shared" si="89"/>
        <v>0</v>
      </c>
      <c r="S235" s="349">
        <f t="shared" si="89"/>
        <v>0</v>
      </c>
    </row>
    <row r="236" spans="1:19" s="252" customFormat="1" ht="15" customHeight="1">
      <c r="A236" s="629"/>
      <c r="B236" s="438" t="s">
        <v>445</v>
      </c>
      <c r="C236" s="439"/>
      <c r="D236" s="426" t="s">
        <v>119</v>
      </c>
      <c r="E236" s="426" t="s">
        <v>1003</v>
      </c>
      <c r="F236" s="426">
        <v>63</v>
      </c>
      <c r="G236" s="426">
        <v>63</v>
      </c>
      <c r="H236" s="620">
        <v>100</v>
      </c>
      <c r="I236" s="475"/>
      <c r="J236" s="435" t="s">
        <v>174</v>
      </c>
      <c r="K236" s="435" t="s">
        <v>174</v>
      </c>
      <c r="L236" s="243" t="s">
        <v>0</v>
      </c>
      <c r="M236" s="334">
        <f>M238</f>
        <v>1405.1</v>
      </c>
      <c r="N236" s="334">
        <f t="shared" ref="N236:S236" si="90">N238</f>
        <v>1405.1</v>
      </c>
      <c r="O236" s="334">
        <f t="shared" si="90"/>
        <v>1405.1</v>
      </c>
      <c r="P236" s="334">
        <f t="shared" si="90"/>
        <v>0</v>
      </c>
      <c r="Q236" s="334">
        <f t="shared" si="90"/>
        <v>0</v>
      </c>
      <c r="R236" s="334">
        <f t="shared" si="90"/>
        <v>0</v>
      </c>
      <c r="S236" s="334">
        <f t="shared" si="90"/>
        <v>0</v>
      </c>
    </row>
    <row r="237" spans="1:19" s="252" customFormat="1" ht="15" customHeight="1">
      <c r="A237" s="629"/>
      <c r="B237" s="440"/>
      <c r="C237" s="441"/>
      <c r="D237" s="427"/>
      <c r="E237" s="427"/>
      <c r="F237" s="427"/>
      <c r="G237" s="427"/>
      <c r="H237" s="621"/>
      <c r="I237" s="475"/>
      <c r="J237" s="436"/>
      <c r="K237" s="436"/>
      <c r="L237" s="244" t="s">
        <v>52</v>
      </c>
      <c r="M237" s="345">
        <v>0</v>
      </c>
      <c r="N237" s="345">
        <v>0</v>
      </c>
      <c r="O237" s="345">
        <v>0</v>
      </c>
      <c r="P237" s="345">
        <v>0</v>
      </c>
      <c r="Q237" s="345">
        <v>0</v>
      </c>
      <c r="R237" s="345">
        <v>0</v>
      </c>
      <c r="S237" s="345">
        <v>0</v>
      </c>
    </row>
    <row r="238" spans="1:19" s="252" customFormat="1" ht="15" customHeight="1">
      <c r="A238" s="629"/>
      <c r="B238" s="442"/>
      <c r="C238" s="443"/>
      <c r="D238" s="428"/>
      <c r="E238" s="428"/>
      <c r="F238" s="428"/>
      <c r="G238" s="428"/>
      <c r="H238" s="622"/>
      <c r="I238" s="476"/>
      <c r="J238" s="437"/>
      <c r="K238" s="437"/>
      <c r="L238" s="244" t="s">
        <v>53</v>
      </c>
      <c r="M238" s="345">
        <v>1405.1</v>
      </c>
      <c r="N238" s="345">
        <v>1405.1</v>
      </c>
      <c r="O238" s="345">
        <v>1405.1</v>
      </c>
      <c r="P238" s="345">
        <v>0</v>
      </c>
      <c r="Q238" s="345">
        <v>0</v>
      </c>
      <c r="R238" s="345">
        <v>0</v>
      </c>
      <c r="S238" s="345">
        <v>0</v>
      </c>
    </row>
    <row r="239" spans="1:19" s="252" customFormat="1" ht="23.25" customHeight="1">
      <c r="A239" s="629"/>
      <c r="B239" s="438" t="s">
        <v>1002</v>
      </c>
      <c r="C239" s="439"/>
      <c r="D239" s="426" t="s">
        <v>119</v>
      </c>
      <c r="E239" s="426" t="s">
        <v>1004</v>
      </c>
      <c r="F239" s="426">
        <v>1</v>
      </c>
      <c r="G239" s="426">
        <v>1</v>
      </c>
      <c r="H239" s="429">
        <v>100</v>
      </c>
      <c r="I239" s="445" t="s">
        <v>664</v>
      </c>
      <c r="J239" s="435" t="s">
        <v>174</v>
      </c>
      <c r="K239" s="435" t="s">
        <v>174</v>
      </c>
      <c r="L239" s="243" t="s">
        <v>0</v>
      </c>
      <c r="M239" s="334">
        <f>M241</f>
        <v>56.3</v>
      </c>
      <c r="N239" s="334">
        <f t="shared" ref="N239:S239" si="91">N241</f>
        <v>56.3</v>
      </c>
      <c r="O239" s="334">
        <f t="shared" si="91"/>
        <v>56.3</v>
      </c>
      <c r="P239" s="334">
        <f t="shared" si="91"/>
        <v>0</v>
      </c>
      <c r="Q239" s="334">
        <f t="shared" si="91"/>
        <v>0</v>
      </c>
      <c r="R239" s="334">
        <f t="shared" si="91"/>
        <v>0</v>
      </c>
      <c r="S239" s="334">
        <f t="shared" si="91"/>
        <v>0</v>
      </c>
    </row>
    <row r="240" spans="1:19" s="252" customFormat="1" ht="19.5" customHeight="1">
      <c r="A240" s="629"/>
      <c r="B240" s="440"/>
      <c r="C240" s="441"/>
      <c r="D240" s="427"/>
      <c r="E240" s="427"/>
      <c r="F240" s="427"/>
      <c r="G240" s="427"/>
      <c r="H240" s="430"/>
      <c r="I240" s="446"/>
      <c r="J240" s="436"/>
      <c r="K240" s="436"/>
      <c r="L240" s="244" t="s">
        <v>52</v>
      </c>
      <c r="M240" s="345">
        <v>0</v>
      </c>
      <c r="N240" s="345">
        <v>0</v>
      </c>
      <c r="O240" s="345">
        <v>0</v>
      </c>
      <c r="P240" s="345">
        <v>0</v>
      </c>
      <c r="Q240" s="345">
        <v>0</v>
      </c>
      <c r="R240" s="345">
        <v>0</v>
      </c>
      <c r="S240" s="345">
        <v>0</v>
      </c>
    </row>
    <row r="241" spans="1:19" s="252" customFormat="1" ht="15" customHeight="1">
      <c r="A241" s="629"/>
      <c r="B241" s="442"/>
      <c r="C241" s="443"/>
      <c r="D241" s="428"/>
      <c r="E241" s="428"/>
      <c r="F241" s="428"/>
      <c r="G241" s="428"/>
      <c r="H241" s="431"/>
      <c r="I241" s="447"/>
      <c r="J241" s="437"/>
      <c r="K241" s="437"/>
      <c r="L241" s="244" t="s">
        <v>53</v>
      </c>
      <c r="M241" s="345">
        <v>56.3</v>
      </c>
      <c r="N241" s="345">
        <v>56.3</v>
      </c>
      <c r="O241" s="345">
        <v>56.3</v>
      </c>
      <c r="P241" s="345">
        <v>0</v>
      </c>
      <c r="Q241" s="345">
        <v>0</v>
      </c>
      <c r="R241" s="345">
        <v>0</v>
      </c>
      <c r="S241" s="345">
        <v>0</v>
      </c>
    </row>
    <row r="242" spans="1:19" ht="21" customHeight="1">
      <c r="A242" s="629"/>
      <c r="B242" s="454" t="s">
        <v>680</v>
      </c>
      <c r="C242" s="455"/>
      <c r="D242" s="460" t="s">
        <v>119</v>
      </c>
      <c r="E242" s="460" t="s">
        <v>130</v>
      </c>
      <c r="F242" s="460">
        <v>100</v>
      </c>
      <c r="G242" s="460">
        <v>100</v>
      </c>
      <c r="H242" s="628">
        <v>100</v>
      </c>
      <c r="I242" s="658" t="s">
        <v>1007</v>
      </c>
      <c r="J242" s="661" t="s">
        <v>372</v>
      </c>
      <c r="K242" s="418" t="s">
        <v>396</v>
      </c>
      <c r="L242" s="18" t="s">
        <v>0</v>
      </c>
      <c r="M242" s="348">
        <f>M244</f>
        <v>297.89999999999998</v>
      </c>
      <c r="N242" s="348">
        <f t="shared" ref="N242:S242" si="92">N244</f>
        <v>297.89999999999998</v>
      </c>
      <c r="O242" s="348">
        <f t="shared" si="92"/>
        <v>297.89999999999998</v>
      </c>
      <c r="P242" s="348">
        <f t="shared" si="92"/>
        <v>0</v>
      </c>
      <c r="Q242" s="348">
        <f t="shared" si="92"/>
        <v>0</v>
      </c>
      <c r="R242" s="348">
        <f t="shared" si="92"/>
        <v>0</v>
      </c>
      <c r="S242" s="348">
        <f t="shared" si="92"/>
        <v>0</v>
      </c>
    </row>
    <row r="243" spans="1:19" ht="20.100000000000001" customHeight="1">
      <c r="A243" s="629"/>
      <c r="B243" s="456"/>
      <c r="C243" s="457"/>
      <c r="D243" s="461"/>
      <c r="E243" s="461"/>
      <c r="F243" s="461"/>
      <c r="G243" s="461"/>
      <c r="H243" s="656"/>
      <c r="I243" s="659"/>
      <c r="J243" s="662"/>
      <c r="K243" s="419"/>
      <c r="L243" s="13" t="s">
        <v>52</v>
      </c>
      <c r="M243" s="349">
        <v>0</v>
      </c>
      <c r="N243" s="349">
        <v>0</v>
      </c>
      <c r="O243" s="349">
        <v>0</v>
      </c>
      <c r="P243" s="349">
        <v>0</v>
      </c>
      <c r="Q243" s="349">
        <v>0</v>
      </c>
      <c r="R243" s="349">
        <v>0</v>
      </c>
      <c r="S243" s="349">
        <v>0</v>
      </c>
    </row>
    <row r="244" spans="1:19" ht="20.100000000000001" customHeight="1">
      <c r="A244" s="629"/>
      <c r="B244" s="458"/>
      <c r="C244" s="459"/>
      <c r="D244" s="462"/>
      <c r="E244" s="462"/>
      <c r="F244" s="462"/>
      <c r="G244" s="462"/>
      <c r="H244" s="657"/>
      <c r="I244" s="659"/>
      <c r="J244" s="663"/>
      <c r="K244" s="420"/>
      <c r="L244" s="13" t="s">
        <v>53</v>
      </c>
      <c r="M244" s="349">
        <f>M247</f>
        <v>297.89999999999998</v>
      </c>
      <c r="N244" s="349">
        <f t="shared" ref="N244:S244" si="93">N247</f>
        <v>297.89999999999998</v>
      </c>
      <c r="O244" s="349">
        <f t="shared" si="93"/>
        <v>297.89999999999998</v>
      </c>
      <c r="P244" s="349">
        <f t="shared" si="93"/>
        <v>0</v>
      </c>
      <c r="Q244" s="349">
        <f t="shared" si="93"/>
        <v>0</v>
      </c>
      <c r="R244" s="349">
        <f t="shared" si="93"/>
        <v>0</v>
      </c>
      <c r="S244" s="349">
        <f t="shared" si="93"/>
        <v>0</v>
      </c>
    </row>
    <row r="245" spans="1:19" s="252" customFormat="1" ht="22.5" customHeight="1">
      <c r="A245" s="629"/>
      <c r="B245" s="438" t="s">
        <v>447</v>
      </c>
      <c r="C245" s="439"/>
      <c r="D245" s="426" t="s">
        <v>119</v>
      </c>
      <c r="E245" s="426" t="s">
        <v>1006</v>
      </c>
      <c r="F245" s="426">
        <v>11</v>
      </c>
      <c r="G245" s="426">
        <v>11</v>
      </c>
      <c r="H245" s="429">
        <v>100</v>
      </c>
      <c r="I245" s="659"/>
      <c r="J245" s="333" t="s">
        <v>174</v>
      </c>
      <c r="K245" s="333" t="s">
        <v>174</v>
      </c>
      <c r="L245" s="243" t="s">
        <v>0</v>
      </c>
      <c r="M245" s="334">
        <f>M247</f>
        <v>297.89999999999998</v>
      </c>
      <c r="N245" s="334">
        <f t="shared" ref="N245:S245" si="94">N247</f>
        <v>297.89999999999998</v>
      </c>
      <c r="O245" s="334">
        <f t="shared" si="94"/>
        <v>297.89999999999998</v>
      </c>
      <c r="P245" s="334">
        <f t="shared" si="94"/>
        <v>0</v>
      </c>
      <c r="Q245" s="334">
        <f t="shared" si="94"/>
        <v>0</v>
      </c>
      <c r="R245" s="334">
        <f t="shared" si="94"/>
        <v>0</v>
      </c>
      <c r="S245" s="334">
        <f t="shared" si="94"/>
        <v>0</v>
      </c>
    </row>
    <row r="246" spans="1:19" s="252" customFormat="1" ht="22.5">
      <c r="A246" s="629"/>
      <c r="B246" s="440"/>
      <c r="C246" s="441"/>
      <c r="D246" s="427"/>
      <c r="E246" s="427"/>
      <c r="F246" s="427"/>
      <c r="G246" s="427"/>
      <c r="H246" s="430"/>
      <c r="I246" s="659"/>
      <c r="J246" s="469" t="s">
        <v>174</v>
      </c>
      <c r="K246" s="469" t="s">
        <v>174</v>
      </c>
      <c r="L246" s="244" t="s">
        <v>52</v>
      </c>
      <c r="M246" s="345">
        <v>0</v>
      </c>
      <c r="N246" s="345">
        <v>0</v>
      </c>
      <c r="O246" s="345">
        <v>0</v>
      </c>
      <c r="P246" s="345">
        <v>0</v>
      </c>
      <c r="Q246" s="345">
        <v>0</v>
      </c>
      <c r="R246" s="345">
        <v>0</v>
      </c>
      <c r="S246" s="345">
        <v>0</v>
      </c>
    </row>
    <row r="247" spans="1:19" s="252" customFormat="1" ht="27.75" customHeight="1">
      <c r="A247" s="629"/>
      <c r="B247" s="442"/>
      <c r="C247" s="443"/>
      <c r="D247" s="428"/>
      <c r="E247" s="428"/>
      <c r="F247" s="428"/>
      <c r="G247" s="428"/>
      <c r="H247" s="431"/>
      <c r="I247" s="660"/>
      <c r="J247" s="469"/>
      <c r="K247" s="469"/>
      <c r="L247" s="244" t="s">
        <v>53</v>
      </c>
      <c r="M247" s="345">
        <v>297.89999999999998</v>
      </c>
      <c r="N247" s="345">
        <v>297.89999999999998</v>
      </c>
      <c r="O247" s="345">
        <v>297.89999999999998</v>
      </c>
      <c r="P247" s="345">
        <v>0</v>
      </c>
      <c r="Q247" s="345">
        <v>0</v>
      </c>
      <c r="R247" s="345">
        <v>0</v>
      </c>
      <c r="S247" s="345">
        <v>0</v>
      </c>
    </row>
    <row r="248" spans="1:19" ht="27" customHeight="1">
      <c r="A248" s="629"/>
      <c r="B248" s="454" t="s">
        <v>131</v>
      </c>
      <c r="C248" s="455"/>
      <c r="D248" s="460" t="s">
        <v>119</v>
      </c>
      <c r="E248" s="460" t="s">
        <v>132</v>
      </c>
      <c r="F248" s="460">
        <v>100</v>
      </c>
      <c r="G248" s="460">
        <v>100</v>
      </c>
      <c r="H248" s="628">
        <f>G248/F248*100</f>
        <v>100</v>
      </c>
      <c r="I248" s="474" t="s">
        <v>664</v>
      </c>
      <c r="J248" s="418" t="s">
        <v>372</v>
      </c>
      <c r="K248" s="418" t="s">
        <v>396</v>
      </c>
      <c r="L248" s="18" t="s">
        <v>0</v>
      </c>
      <c r="M248" s="348">
        <f>M250</f>
        <v>473.3</v>
      </c>
      <c r="N248" s="348">
        <f t="shared" ref="N248:S248" si="95">N250</f>
        <v>457.1</v>
      </c>
      <c r="O248" s="348">
        <f t="shared" si="95"/>
        <v>457.1</v>
      </c>
      <c r="P248" s="348">
        <f t="shared" si="95"/>
        <v>0</v>
      </c>
      <c r="Q248" s="348">
        <f t="shared" si="95"/>
        <v>0</v>
      </c>
      <c r="R248" s="348">
        <f t="shared" si="95"/>
        <v>0</v>
      </c>
      <c r="S248" s="348">
        <f t="shared" si="95"/>
        <v>0</v>
      </c>
    </row>
    <row r="249" spans="1:19" ht="24" customHeight="1">
      <c r="A249" s="629"/>
      <c r="B249" s="456"/>
      <c r="C249" s="457"/>
      <c r="D249" s="461"/>
      <c r="E249" s="461"/>
      <c r="F249" s="461"/>
      <c r="G249" s="461"/>
      <c r="H249" s="656"/>
      <c r="I249" s="475"/>
      <c r="J249" s="419"/>
      <c r="K249" s="419"/>
      <c r="L249" s="13" t="s">
        <v>52</v>
      </c>
      <c r="M249" s="349">
        <v>0</v>
      </c>
      <c r="N249" s="349">
        <v>0</v>
      </c>
      <c r="O249" s="349">
        <v>0</v>
      </c>
      <c r="P249" s="349">
        <v>0</v>
      </c>
      <c r="Q249" s="349">
        <v>0</v>
      </c>
      <c r="R249" s="349">
        <v>0</v>
      </c>
      <c r="S249" s="349">
        <v>0</v>
      </c>
    </row>
    <row r="250" spans="1:19" ht="32.25" customHeight="1">
      <c r="A250" s="629"/>
      <c r="B250" s="458"/>
      <c r="C250" s="459"/>
      <c r="D250" s="462"/>
      <c r="E250" s="462"/>
      <c r="F250" s="462"/>
      <c r="G250" s="462"/>
      <c r="H250" s="657"/>
      <c r="I250" s="476"/>
      <c r="J250" s="420"/>
      <c r="K250" s="420"/>
      <c r="L250" s="13" t="s">
        <v>53</v>
      </c>
      <c r="M250" s="349">
        <f>M253</f>
        <v>473.3</v>
      </c>
      <c r="N250" s="349">
        <f t="shared" ref="N250:S250" si="96">N253</f>
        <v>457.1</v>
      </c>
      <c r="O250" s="349">
        <f t="shared" si="96"/>
        <v>457.1</v>
      </c>
      <c r="P250" s="349">
        <f t="shared" si="96"/>
        <v>0</v>
      </c>
      <c r="Q250" s="349">
        <f t="shared" si="96"/>
        <v>0</v>
      </c>
      <c r="R250" s="349">
        <f t="shared" si="96"/>
        <v>0</v>
      </c>
      <c r="S250" s="349">
        <f t="shared" si="96"/>
        <v>0</v>
      </c>
    </row>
    <row r="251" spans="1:19" s="252" customFormat="1" ht="15.75" customHeight="1">
      <c r="A251" s="629"/>
      <c r="B251" s="438" t="s">
        <v>448</v>
      </c>
      <c r="C251" s="439"/>
      <c r="D251" s="426" t="s">
        <v>119</v>
      </c>
      <c r="E251" s="426" t="s">
        <v>446</v>
      </c>
      <c r="F251" s="426">
        <v>350</v>
      </c>
      <c r="G251" s="426">
        <v>331</v>
      </c>
      <c r="H251" s="620">
        <f>G251/F251*100</f>
        <v>94.571428571428569</v>
      </c>
      <c r="I251" s="445" t="s">
        <v>1008</v>
      </c>
      <c r="J251" s="435" t="s">
        <v>174</v>
      </c>
      <c r="K251" s="435" t="s">
        <v>174</v>
      </c>
      <c r="L251" s="243" t="s">
        <v>0</v>
      </c>
      <c r="M251" s="334">
        <f>M253</f>
        <v>473.3</v>
      </c>
      <c r="N251" s="334">
        <f t="shared" ref="N251:S251" si="97">N253</f>
        <v>457.1</v>
      </c>
      <c r="O251" s="334">
        <f t="shared" si="97"/>
        <v>457.1</v>
      </c>
      <c r="P251" s="334">
        <f t="shared" si="97"/>
        <v>0</v>
      </c>
      <c r="Q251" s="334">
        <f t="shared" si="97"/>
        <v>0</v>
      </c>
      <c r="R251" s="334">
        <f t="shared" si="97"/>
        <v>0</v>
      </c>
      <c r="S251" s="334">
        <f t="shared" si="97"/>
        <v>0</v>
      </c>
    </row>
    <row r="252" spans="1:19" s="252" customFormat="1" ht="18.75" customHeight="1">
      <c r="A252" s="629"/>
      <c r="B252" s="440"/>
      <c r="C252" s="441"/>
      <c r="D252" s="427"/>
      <c r="E252" s="427"/>
      <c r="F252" s="427"/>
      <c r="G252" s="427"/>
      <c r="H252" s="621"/>
      <c r="I252" s="446"/>
      <c r="J252" s="436"/>
      <c r="K252" s="436"/>
      <c r="L252" s="244" t="s">
        <v>52</v>
      </c>
      <c r="M252" s="345">
        <v>0</v>
      </c>
      <c r="N252" s="345">
        <v>0</v>
      </c>
      <c r="O252" s="345">
        <v>0</v>
      </c>
      <c r="P252" s="345">
        <v>0</v>
      </c>
      <c r="Q252" s="345">
        <v>0</v>
      </c>
      <c r="R252" s="345">
        <v>0</v>
      </c>
      <c r="S252" s="345">
        <v>0</v>
      </c>
    </row>
    <row r="253" spans="1:19" s="252" customFormat="1" ht="19.5" customHeight="1">
      <c r="A253" s="629"/>
      <c r="B253" s="442"/>
      <c r="C253" s="443"/>
      <c r="D253" s="428"/>
      <c r="E253" s="428"/>
      <c r="F253" s="428"/>
      <c r="G253" s="428"/>
      <c r="H253" s="622"/>
      <c r="I253" s="447"/>
      <c r="J253" s="437"/>
      <c r="K253" s="437"/>
      <c r="L253" s="244" t="s">
        <v>53</v>
      </c>
      <c r="M253" s="345">
        <v>473.3</v>
      </c>
      <c r="N253" s="345">
        <v>457.1</v>
      </c>
      <c r="O253" s="345">
        <v>457.1</v>
      </c>
      <c r="P253" s="345">
        <v>0</v>
      </c>
      <c r="Q253" s="345">
        <v>0</v>
      </c>
      <c r="R253" s="345">
        <v>0</v>
      </c>
      <c r="S253" s="345">
        <v>0</v>
      </c>
    </row>
    <row r="254" spans="1:19" ht="24.95" customHeight="1">
      <c r="A254" s="629"/>
      <c r="B254" s="454" t="s">
        <v>133</v>
      </c>
      <c r="C254" s="455"/>
      <c r="D254" s="460" t="s">
        <v>119</v>
      </c>
      <c r="E254" s="460" t="s">
        <v>134</v>
      </c>
      <c r="F254" s="460">
        <v>100</v>
      </c>
      <c r="G254" s="460">
        <v>100</v>
      </c>
      <c r="H254" s="628">
        <v>100</v>
      </c>
      <c r="I254" s="597" t="s">
        <v>1011</v>
      </c>
      <c r="J254" s="418" t="s">
        <v>372</v>
      </c>
      <c r="K254" s="418" t="s">
        <v>396</v>
      </c>
      <c r="L254" s="18" t="s">
        <v>0</v>
      </c>
      <c r="M254" s="348">
        <f>M256</f>
        <v>34478.800000000003</v>
      </c>
      <c r="N254" s="348">
        <f t="shared" ref="N254:S254" si="98">N256</f>
        <v>33906.699999999997</v>
      </c>
      <c r="O254" s="348">
        <f t="shared" si="98"/>
        <v>0</v>
      </c>
      <c r="P254" s="348">
        <f t="shared" si="98"/>
        <v>0</v>
      </c>
      <c r="Q254" s="348">
        <f t="shared" si="98"/>
        <v>33906.699999999997</v>
      </c>
      <c r="R254" s="348">
        <f t="shared" si="98"/>
        <v>0</v>
      </c>
      <c r="S254" s="348">
        <f t="shared" si="98"/>
        <v>0</v>
      </c>
    </row>
    <row r="255" spans="1:19" ht="24.95" customHeight="1">
      <c r="A255" s="629"/>
      <c r="B255" s="456"/>
      <c r="C255" s="457"/>
      <c r="D255" s="461"/>
      <c r="E255" s="461"/>
      <c r="F255" s="461"/>
      <c r="G255" s="461"/>
      <c r="H255" s="656"/>
      <c r="I255" s="598"/>
      <c r="J255" s="419"/>
      <c r="K255" s="419"/>
      <c r="L255" s="13" t="s">
        <v>52</v>
      </c>
      <c r="M255" s="349">
        <v>0</v>
      </c>
      <c r="N255" s="349">
        <v>0</v>
      </c>
      <c r="O255" s="349">
        <v>0</v>
      </c>
      <c r="P255" s="349">
        <v>0</v>
      </c>
      <c r="Q255" s="349">
        <v>0</v>
      </c>
      <c r="R255" s="349">
        <v>0</v>
      </c>
      <c r="S255" s="349">
        <v>0</v>
      </c>
    </row>
    <row r="256" spans="1:19" ht="31.5" customHeight="1">
      <c r="A256" s="629"/>
      <c r="B256" s="456"/>
      <c r="C256" s="457"/>
      <c r="D256" s="461"/>
      <c r="E256" s="462"/>
      <c r="F256" s="462"/>
      <c r="G256" s="462"/>
      <c r="H256" s="657"/>
      <c r="I256" s="599"/>
      <c r="J256" s="420"/>
      <c r="K256" s="420"/>
      <c r="L256" s="13" t="s">
        <v>53</v>
      </c>
      <c r="M256" s="349">
        <v>34478.800000000003</v>
      </c>
      <c r="N256" s="349">
        <v>33906.699999999997</v>
      </c>
      <c r="O256" s="349">
        <v>0</v>
      </c>
      <c r="P256" s="349">
        <v>0</v>
      </c>
      <c r="Q256" s="349">
        <v>33906.699999999997</v>
      </c>
      <c r="R256" s="349">
        <v>0</v>
      </c>
      <c r="S256" s="349">
        <v>0</v>
      </c>
    </row>
    <row r="257" spans="1:19" ht="17.100000000000001" customHeight="1">
      <c r="A257" s="629"/>
      <c r="B257" s="456"/>
      <c r="C257" s="457"/>
      <c r="D257" s="461"/>
      <c r="E257" s="460" t="s">
        <v>376</v>
      </c>
      <c r="F257" s="460">
        <v>74</v>
      </c>
      <c r="G257" s="460">
        <v>74.599999999999994</v>
      </c>
      <c r="H257" s="628">
        <f>G257/F257*100</f>
        <v>100.81081081081081</v>
      </c>
      <c r="I257" s="597" t="s">
        <v>1009</v>
      </c>
      <c r="J257" s="418" t="s">
        <v>377</v>
      </c>
      <c r="K257" s="418" t="s">
        <v>396</v>
      </c>
      <c r="L257" s="18" t="s">
        <v>0</v>
      </c>
      <c r="M257" s="350">
        <f>M259</f>
        <v>19176.5</v>
      </c>
      <c r="N257" s="350">
        <f t="shared" ref="N257:S257" si="99">N259</f>
        <v>19167</v>
      </c>
      <c r="O257" s="350">
        <f t="shared" si="99"/>
        <v>0</v>
      </c>
      <c r="P257" s="350">
        <f t="shared" si="99"/>
        <v>0</v>
      </c>
      <c r="Q257" s="350">
        <f t="shared" si="99"/>
        <v>19167</v>
      </c>
      <c r="R257" s="350">
        <f t="shared" si="99"/>
        <v>0</v>
      </c>
      <c r="S257" s="350">
        <f t="shared" si="99"/>
        <v>0</v>
      </c>
    </row>
    <row r="258" spans="1:19" ht="17.100000000000001" customHeight="1">
      <c r="A258" s="629"/>
      <c r="B258" s="456"/>
      <c r="C258" s="457"/>
      <c r="D258" s="461"/>
      <c r="E258" s="461"/>
      <c r="F258" s="461"/>
      <c r="G258" s="461"/>
      <c r="H258" s="656"/>
      <c r="I258" s="598"/>
      <c r="J258" s="419"/>
      <c r="K258" s="419"/>
      <c r="L258" s="13" t="s">
        <v>52</v>
      </c>
      <c r="M258" s="349">
        <v>0</v>
      </c>
      <c r="N258" s="349">
        <v>0</v>
      </c>
      <c r="O258" s="349">
        <v>0</v>
      </c>
      <c r="P258" s="349">
        <v>0</v>
      </c>
      <c r="Q258" s="349">
        <v>0</v>
      </c>
      <c r="R258" s="349">
        <v>0</v>
      </c>
      <c r="S258" s="349">
        <v>0</v>
      </c>
    </row>
    <row r="259" spans="1:19" ht="22.5" customHeight="1">
      <c r="A259" s="629"/>
      <c r="B259" s="456"/>
      <c r="C259" s="457"/>
      <c r="D259" s="461"/>
      <c r="E259" s="462"/>
      <c r="F259" s="462"/>
      <c r="G259" s="462"/>
      <c r="H259" s="657"/>
      <c r="I259" s="599"/>
      <c r="J259" s="420"/>
      <c r="K259" s="420"/>
      <c r="L259" s="13" t="s">
        <v>53</v>
      </c>
      <c r="M259" s="349">
        <v>19176.5</v>
      </c>
      <c r="N259" s="349">
        <v>19167</v>
      </c>
      <c r="O259" s="349">
        <v>0</v>
      </c>
      <c r="P259" s="349">
        <v>0</v>
      </c>
      <c r="Q259" s="349">
        <v>19167</v>
      </c>
      <c r="R259" s="349">
        <v>0</v>
      </c>
      <c r="S259" s="349">
        <v>0</v>
      </c>
    </row>
    <row r="260" spans="1:19" ht="20.100000000000001" customHeight="1">
      <c r="A260" s="629"/>
      <c r="B260" s="456"/>
      <c r="C260" s="457"/>
      <c r="D260" s="461"/>
      <c r="E260" s="460" t="s">
        <v>378</v>
      </c>
      <c r="F260" s="460">
        <v>47.3</v>
      </c>
      <c r="G260" s="460">
        <v>47.3</v>
      </c>
      <c r="H260" s="628">
        <f>G260/F260*100</f>
        <v>100</v>
      </c>
      <c r="I260" s="597" t="s">
        <v>1010</v>
      </c>
      <c r="J260" s="418" t="s">
        <v>372</v>
      </c>
      <c r="K260" s="418" t="s">
        <v>396</v>
      </c>
      <c r="L260" s="18" t="s">
        <v>0</v>
      </c>
      <c r="M260" s="350">
        <f>M262</f>
        <v>28551.8</v>
      </c>
      <c r="N260" s="350">
        <f t="shared" ref="N260:S260" si="100">N262</f>
        <v>28550</v>
      </c>
      <c r="O260" s="350">
        <f t="shared" si="100"/>
        <v>704.8</v>
      </c>
      <c r="P260" s="350">
        <f t="shared" si="100"/>
        <v>0</v>
      </c>
      <c r="Q260" s="350">
        <f t="shared" si="100"/>
        <v>27845.200000000001</v>
      </c>
      <c r="R260" s="350">
        <f t="shared" si="100"/>
        <v>0</v>
      </c>
      <c r="S260" s="350">
        <f t="shared" si="100"/>
        <v>0</v>
      </c>
    </row>
    <row r="261" spans="1:19" ht="20.100000000000001" customHeight="1">
      <c r="A261" s="629"/>
      <c r="B261" s="456"/>
      <c r="C261" s="457"/>
      <c r="D261" s="461"/>
      <c r="E261" s="461"/>
      <c r="F261" s="461"/>
      <c r="G261" s="461"/>
      <c r="H261" s="656"/>
      <c r="I261" s="598"/>
      <c r="J261" s="419"/>
      <c r="K261" s="419"/>
      <c r="L261" s="13" t="s">
        <v>52</v>
      </c>
      <c r="M261" s="349">
        <v>0</v>
      </c>
      <c r="N261" s="349">
        <v>0</v>
      </c>
      <c r="O261" s="349">
        <v>0</v>
      </c>
      <c r="P261" s="349">
        <v>0</v>
      </c>
      <c r="Q261" s="349">
        <v>0</v>
      </c>
      <c r="R261" s="349">
        <v>0</v>
      </c>
      <c r="S261" s="349">
        <v>0</v>
      </c>
    </row>
    <row r="262" spans="1:19" ht="39" customHeight="1">
      <c r="A262" s="629"/>
      <c r="B262" s="458"/>
      <c r="C262" s="459"/>
      <c r="D262" s="462"/>
      <c r="E262" s="462"/>
      <c r="F262" s="462"/>
      <c r="G262" s="462"/>
      <c r="H262" s="657"/>
      <c r="I262" s="599"/>
      <c r="J262" s="420"/>
      <c r="K262" s="420"/>
      <c r="L262" s="13" t="s">
        <v>53</v>
      </c>
      <c r="M262" s="349">
        <v>28551.8</v>
      </c>
      <c r="N262" s="349">
        <v>28550</v>
      </c>
      <c r="O262" s="349">
        <v>704.8</v>
      </c>
      <c r="P262" s="349">
        <v>0</v>
      </c>
      <c r="Q262" s="349">
        <v>27845.200000000001</v>
      </c>
      <c r="R262" s="349">
        <v>0</v>
      </c>
      <c r="S262" s="349">
        <v>0</v>
      </c>
    </row>
    <row r="263" spans="1:19" ht="12.75" customHeight="1">
      <c r="A263" s="629"/>
      <c r="B263" s="647" t="s">
        <v>381</v>
      </c>
      <c r="C263" s="648"/>
      <c r="D263" s="648"/>
      <c r="E263" s="648"/>
      <c r="F263" s="648"/>
      <c r="G263" s="648"/>
      <c r="H263" s="648"/>
      <c r="I263" s="648"/>
      <c r="J263" s="648"/>
      <c r="K263" s="649"/>
      <c r="L263" s="18" t="s">
        <v>0</v>
      </c>
      <c r="M263" s="350">
        <f>M264+M265</f>
        <v>347559.01999999996</v>
      </c>
      <c r="N263" s="350">
        <f t="shared" ref="N263:S263" si="101">N264+N265</f>
        <v>343356.3</v>
      </c>
      <c r="O263" s="350">
        <f t="shared" si="101"/>
        <v>203267.59999999998</v>
      </c>
      <c r="P263" s="350">
        <f t="shared" si="101"/>
        <v>0</v>
      </c>
      <c r="Q263" s="350">
        <f t="shared" si="101"/>
        <v>140048.70000000001</v>
      </c>
      <c r="R263" s="350">
        <f t="shared" si="101"/>
        <v>0</v>
      </c>
      <c r="S263" s="350">
        <f t="shared" si="101"/>
        <v>40</v>
      </c>
    </row>
    <row r="264" spans="1:19" ht="14.25" customHeight="1">
      <c r="A264" s="629"/>
      <c r="B264" s="650"/>
      <c r="C264" s="651"/>
      <c r="D264" s="651"/>
      <c r="E264" s="651"/>
      <c r="F264" s="651"/>
      <c r="G264" s="651"/>
      <c r="H264" s="651"/>
      <c r="I264" s="651"/>
      <c r="J264" s="651"/>
      <c r="K264" s="652"/>
      <c r="L264" s="13" t="s">
        <v>52</v>
      </c>
      <c r="M264" s="349">
        <f>M142+M183+M195+M210+M222+M228+M234+M243+M249+M255+M258+M261</f>
        <v>59129.8</v>
      </c>
      <c r="N264" s="349">
        <f t="shared" ref="N264:S264" si="102">N142+N183+N195+N210+N222+N228+N234+N243+N249+N255</f>
        <v>59129.8</v>
      </c>
      <c r="O264" s="349">
        <f t="shared" si="102"/>
        <v>0</v>
      </c>
      <c r="P264" s="349">
        <f t="shared" si="102"/>
        <v>0</v>
      </c>
      <c r="Q264" s="349">
        <f t="shared" si="102"/>
        <v>59129.8</v>
      </c>
      <c r="R264" s="349">
        <f t="shared" si="102"/>
        <v>0</v>
      </c>
      <c r="S264" s="349">
        <f t="shared" si="102"/>
        <v>0</v>
      </c>
    </row>
    <row r="265" spans="1:19" ht="12.75" customHeight="1">
      <c r="A265" s="629"/>
      <c r="B265" s="653"/>
      <c r="C265" s="654"/>
      <c r="D265" s="654"/>
      <c r="E265" s="654"/>
      <c r="F265" s="654"/>
      <c r="G265" s="654"/>
      <c r="H265" s="654"/>
      <c r="I265" s="654"/>
      <c r="J265" s="654"/>
      <c r="K265" s="655"/>
      <c r="L265" s="13" t="s">
        <v>53</v>
      </c>
      <c r="M265" s="349">
        <f t="shared" ref="M265:S265" si="103">M144+M184+M196+M211+M223+M229+M235+M244+M250+M256+M259+M262</f>
        <v>288429.21999999997</v>
      </c>
      <c r="N265" s="349">
        <f t="shared" si="103"/>
        <v>284226.5</v>
      </c>
      <c r="O265" s="349">
        <f t="shared" si="103"/>
        <v>203267.59999999998</v>
      </c>
      <c r="P265" s="349">
        <f t="shared" si="103"/>
        <v>0</v>
      </c>
      <c r="Q265" s="349">
        <f t="shared" si="103"/>
        <v>80918.899999999994</v>
      </c>
      <c r="R265" s="349">
        <f t="shared" si="103"/>
        <v>0</v>
      </c>
      <c r="S265" s="349">
        <f t="shared" si="103"/>
        <v>40</v>
      </c>
    </row>
    <row r="266" spans="1:19" s="14" customFormat="1" ht="20.25" customHeight="1">
      <c r="A266" s="623" t="s">
        <v>534</v>
      </c>
      <c r="B266" s="624" t="s">
        <v>135</v>
      </c>
      <c r="C266" s="625"/>
      <c r="D266" s="625"/>
      <c r="E266" s="625"/>
      <c r="F266" s="625"/>
      <c r="G266" s="625"/>
      <c r="H266" s="625"/>
      <c r="I266" s="625"/>
      <c r="J266" s="625"/>
      <c r="K266" s="625"/>
      <c r="L266" s="625"/>
      <c r="M266" s="625"/>
      <c r="N266" s="625"/>
      <c r="O266" s="625"/>
      <c r="P266" s="625"/>
      <c r="Q266" s="625"/>
      <c r="R266" s="625"/>
      <c r="S266" s="626"/>
    </row>
    <row r="267" spans="1:19" s="14" customFormat="1" ht="67.5" customHeight="1">
      <c r="A267" s="623"/>
      <c r="B267" s="454" t="s">
        <v>140</v>
      </c>
      <c r="C267" s="455"/>
      <c r="D267" s="460" t="s">
        <v>110</v>
      </c>
      <c r="E267" s="314" t="s">
        <v>136</v>
      </c>
      <c r="F267" s="314">
        <v>1.44</v>
      </c>
      <c r="G267" s="314">
        <v>1.48</v>
      </c>
      <c r="H267" s="359">
        <f>G267/F267*100</f>
        <v>102.77777777777779</v>
      </c>
      <c r="I267" s="129" t="s">
        <v>1016</v>
      </c>
      <c r="J267" s="226" t="s">
        <v>372</v>
      </c>
      <c r="K267" s="253" t="s">
        <v>396</v>
      </c>
      <c r="L267" s="18" t="s">
        <v>0</v>
      </c>
      <c r="M267" s="348">
        <f>M268+M269</f>
        <v>1728.4</v>
      </c>
      <c r="N267" s="348">
        <f t="shared" ref="N267:S267" si="104">N268+N269</f>
        <v>11174.699999999999</v>
      </c>
      <c r="O267" s="348">
        <f t="shared" si="104"/>
        <v>7843</v>
      </c>
      <c r="P267" s="348">
        <f t="shared" si="104"/>
        <v>2888</v>
      </c>
      <c r="Q267" s="348">
        <f t="shared" si="104"/>
        <v>443.7</v>
      </c>
      <c r="R267" s="348">
        <f t="shared" si="104"/>
        <v>0</v>
      </c>
      <c r="S267" s="348">
        <f t="shared" si="104"/>
        <v>0</v>
      </c>
    </row>
    <row r="268" spans="1:19" s="14" customFormat="1" ht="45" customHeight="1">
      <c r="A268" s="623"/>
      <c r="B268" s="456"/>
      <c r="C268" s="457"/>
      <c r="D268" s="461"/>
      <c r="E268" s="314" t="s">
        <v>137</v>
      </c>
      <c r="F268" s="314">
        <v>1</v>
      </c>
      <c r="G268" s="314">
        <v>2</v>
      </c>
      <c r="H268" s="359">
        <f>G268/F268*100</f>
        <v>200</v>
      </c>
      <c r="I268" s="129" t="s">
        <v>1017</v>
      </c>
      <c r="J268" s="254" t="s">
        <v>579</v>
      </c>
      <c r="K268" s="253" t="s">
        <v>396</v>
      </c>
      <c r="L268" s="13" t="s">
        <v>52</v>
      </c>
      <c r="M268" s="349">
        <v>0</v>
      </c>
      <c r="N268" s="349">
        <v>0</v>
      </c>
      <c r="O268" s="349">
        <v>0</v>
      </c>
      <c r="P268" s="349">
        <v>0</v>
      </c>
      <c r="Q268" s="349">
        <v>0</v>
      </c>
      <c r="R268" s="349">
        <v>0</v>
      </c>
      <c r="S268" s="349">
        <v>0</v>
      </c>
    </row>
    <row r="269" spans="1:19" s="14" customFormat="1" ht="45.75" customHeight="1">
      <c r="A269" s="623"/>
      <c r="B269" s="458"/>
      <c r="C269" s="459"/>
      <c r="D269" s="462"/>
      <c r="E269" s="320" t="s">
        <v>138</v>
      </c>
      <c r="F269" s="366">
        <v>5200</v>
      </c>
      <c r="G269" s="367">
        <v>5234</v>
      </c>
      <c r="H269" s="368">
        <f>G269/F269*100</f>
        <v>100.65384615384616</v>
      </c>
      <c r="I269" s="369" t="s">
        <v>664</v>
      </c>
      <c r="J269" s="227" t="s">
        <v>193</v>
      </c>
      <c r="K269" s="229" t="s">
        <v>396</v>
      </c>
      <c r="L269" s="202" t="s">
        <v>53</v>
      </c>
      <c r="M269" s="379">
        <f t="shared" ref="M269:S269" si="105">M275+M296</f>
        <v>1728.4</v>
      </c>
      <c r="N269" s="379">
        <f t="shared" si="105"/>
        <v>11174.699999999999</v>
      </c>
      <c r="O269" s="379">
        <f t="shared" si="105"/>
        <v>7843</v>
      </c>
      <c r="P269" s="379">
        <f t="shared" si="105"/>
        <v>2888</v>
      </c>
      <c r="Q269" s="379">
        <f t="shared" si="105"/>
        <v>443.7</v>
      </c>
      <c r="R269" s="379">
        <f t="shared" si="105"/>
        <v>0</v>
      </c>
      <c r="S269" s="379">
        <f t="shared" si="105"/>
        <v>0</v>
      </c>
    </row>
    <row r="270" spans="1:19" s="240" customFormat="1" ht="50.25" customHeight="1">
      <c r="A270" s="623"/>
      <c r="B270" s="438" t="s">
        <v>1306</v>
      </c>
      <c r="C270" s="439"/>
      <c r="D270" s="426" t="s">
        <v>513</v>
      </c>
      <c r="E270" s="337" t="s">
        <v>1026</v>
      </c>
      <c r="F270" s="330">
        <v>85</v>
      </c>
      <c r="G270" s="330">
        <v>100</v>
      </c>
      <c r="H270" s="337">
        <f>G270/F270*100</f>
        <v>117.64705882352942</v>
      </c>
      <c r="I270" s="370" t="s">
        <v>1028</v>
      </c>
      <c r="J270" s="246" t="s">
        <v>174</v>
      </c>
      <c r="K270" s="246" t="s">
        <v>174</v>
      </c>
      <c r="L270" s="243" t="s">
        <v>0</v>
      </c>
      <c r="M270" s="380">
        <f>M271+M272</f>
        <v>1382.4</v>
      </c>
      <c r="N270" s="380">
        <f t="shared" ref="N270:S270" si="106">N271+N272</f>
        <v>10683.9</v>
      </c>
      <c r="O270" s="380">
        <f t="shared" si="106"/>
        <v>7475</v>
      </c>
      <c r="P270" s="380">
        <f t="shared" si="106"/>
        <v>2888</v>
      </c>
      <c r="Q270" s="380">
        <f t="shared" si="106"/>
        <v>320.89999999999998</v>
      </c>
      <c r="R270" s="380">
        <f t="shared" si="106"/>
        <v>0</v>
      </c>
      <c r="S270" s="380">
        <f t="shared" si="106"/>
        <v>0</v>
      </c>
    </row>
    <row r="271" spans="1:19" s="240" customFormat="1" ht="39.75" customHeight="1">
      <c r="A271" s="623"/>
      <c r="B271" s="440"/>
      <c r="C271" s="441"/>
      <c r="D271" s="427"/>
      <c r="E271" s="425" t="s">
        <v>1027</v>
      </c>
      <c r="F271" s="426">
        <v>74</v>
      </c>
      <c r="G271" s="426">
        <v>93.6</v>
      </c>
      <c r="H271" s="426">
        <f>G271/F271*100</f>
        <v>126.48648648648648</v>
      </c>
      <c r="I271" s="445" t="s">
        <v>1029</v>
      </c>
      <c r="J271" s="432" t="s">
        <v>174</v>
      </c>
      <c r="K271" s="432" t="s">
        <v>174</v>
      </c>
      <c r="L271" s="244" t="s">
        <v>52</v>
      </c>
      <c r="M271" s="255">
        <f>M274</f>
        <v>0</v>
      </c>
      <c r="N271" s="255">
        <f t="shared" ref="N271:S271" si="107">N274</f>
        <v>0</v>
      </c>
      <c r="O271" s="255">
        <f t="shared" si="107"/>
        <v>0</v>
      </c>
      <c r="P271" s="255">
        <f t="shared" si="107"/>
        <v>0</v>
      </c>
      <c r="Q271" s="255">
        <f t="shared" si="107"/>
        <v>0</v>
      </c>
      <c r="R271" s="255">
        <f t="shared" si="107"/>
        <v>0</v>
      </c>
      <c r="S271" s="255">
        <f t="shared" si="107"/>
        <v>0</v>
      </c>
    </row>
    <row r="272" spans="1:19" s="240" customFormat="1" ht="54" customHeight="1">
      <c r="A272" s="623"/>
      <c r="B272" s="442"/>
      <c r="C272" s="443"/>
      <c r="D272" s="428"/>
      <c r="E272" s="425"/>
      <c r="F272" s="428"/>
      <c r="G272" s="428"/>
      <c r="H272" s="428"/>
      <c r="I272" s="447"/>
      <c r="J272" s="434"/>
      <c r="K272" s="434"/>
      <c r="L272" s="256" t="s">
        <v>53</v>
      </c>
      <c r="M272" s="255">
        <f>M275</f>
        <v>1382.4</v>
      </c>
      <c r="N272" s="255">
        <f t="shared" ref="N272:S272" si="108">N275</f>
        <v>10683.9</v>
      </c>
      <c r="O272" s="255">
        <f t="shared" si="108"/>
        <v>7475</v>
      </c>
      <c r="P272" s="255">
        <f t="shared" si="108"/>
        <v>2888</v>
      </c>
      <c r="Q272" s="255">
        <f t="shared" si="108"/>
        <v>320.89999999999998</v>
      </c>
      <c r="R272" s="255">
        <f t="shared" si="108"/>
        <v>0</v>
      </c>
      <c r="S272" s="255">
        <f t="shared" si="108"/>
        <v>0</v>
      </c>
    </row>
    <row r="273" spans="1:19" s="240" customFormat="1" ht="41.25" customHeight="1">
      <c r="A273" s="623"/>
      <c r="B273" s="422" t="s">
        <v>1030</v>
      </c>
      <c r="C273" s="422"/>
      <c r="D273" s="426" t="s">
        <v>513</v>
      </c>
      <c r="E273" s="330" t="s">
        <v>1018</v>
      </c>
      <c r="F273" s="330">
        <v>32900</v>
      </c>
      <c r="G273" s="343">
        <v>41620</v>
      </c>
      <c r="H273" s="354">
        <f>G273/F273*100</f>
        <v>126.50455927051671</v>
      </c>
      <c r="I273" s="337" t="s">
        <v>1021</v>
      </c>
      <c r="J273" s="246" t="s">
        <v>174</v>
      </c>
      <c r="K273" s="246" t="s">
        <v>174</v>
      </c>
      <c r="L273" s="247" t="s">
        <v>0</v>
      </c>
      <c r="M273" s="334">
        <f t="shared" ref="M273:S273" si="109">M274+M275</f>
        <v>1382.4</v>
      </c>
      <c r="N273" s="334">
        <f t="shared" si="109"/>
        <v>10683.9</v>
      </c>
      <c r="O273" s="334">
        <f t="shared" si="109"/>
        <v>7475</v>
      </c>
      <c r="P273" s="334">
        <f t="shared" si="109"/>
        <v>2888</v>
      </c>
      <c r="Q273" s="334">
        <f t="shared" si="109"/>
        <v>320.89999999999998</v>
      </c>
      <c r="R273" s="334">
        <f t="shared" si="109"/>
        <v>0</v>
      </c>
      <c r="S273" s="334">
        <f t="shared" si="109"/>
        <v>0</v>
      </c>
    </row>
    <row r="274" spans="1:19" s="240" customFormat="1" ht="42" customHeight="1">
      <c r="A274" s="623"/>
      <c r="B274" s="422"/>
      <c r="C274" s="422"/>
      <c r="D274" s="427"/>
      <c r="E274" s="330" t="s">
        <v>1019</v>
      </c>
      <c r="F274" s="330">
        <v>1275</v>
      </c>
      <c r="G274" s="343">
        <v>1270</v>
      </c>
      <c r="H274" s="354">
        <f>G274/F274*100</f>
        <v>99.607843137254903</v>
      </c>
      <c r="I274" s="371" t="s">
        <v>1022</v>
      </c>
      <c r="J274" s="246" t="s">
        <v>174</v>
      </c>
      <c r="K274" s="246" t="s">
        <v>174</v>
      </c>
      <c r="L274" s="244" t="s">
        <v>52</v>
      </c>
      <c r="M274" s="345">
        <v>0</v>
      </c>
      <c r="N274" s="345">
        <v>0</v>
      </c>
      <c r="O274" s="345">
        <v>0</v>
      </c>
      <c r="P274" s="345">
        <v>0</v>
      </c>
      <c r="Q274" s="345">
        <v>0</v>
      </c>
      <c r="R274" s="345">
        <v>0</v>
      </c>
      <c r="S274" s="345">
        <v>0</v>
      </c>
    </row>
    <row r="275" spans="1:19" s="240" customFormat="1" ht="28.5" customHeight="1">
      <c r="A275" s="623"/>
      <c r="B275" s="422"/>
      <c r="C275" s="422"/>
      <c r="D275" s="428"/>
      <c r="E275" s="330" t="s">
        <v>1020</v>
      </c>
      <c r="F275" s="372">
        <v>14200</v>
      </c>
      <c r="G275" s="372">
        <v>14379</v>
      </c>
      <c r="H275" s="354">
        <f>G275/F275*100</f>
        <v>101.26056338028168</v>
      </c>
      <c r="I275" s="373" t="s">
        <v>1023</v>
      </c>
      <c r="J275" s="246" t="s">
        <v>174</v>
      </c>
      <c r="K275" s="246" t="s">
        <v>174</v>
      </c>
      <c r="L275" s="244" t="s">
        <v>53</v>
      </c>
      <c r="M275" s="345">
        <v>1382.4</v>
      </c>
      <c r="N275" s="345">
        <f>O275+P275+Q275+R275+S275</f>
        <v>10683.9</v>
      </c>
      <c r="O275" s="345">
        <v>7475</v>
      </c>
      <c r="P275" s="345">
        <v>2888</v>
      </c>
      <c r="Q275" s="345">
        <v>320.89999999999998</v>
      </c>
      <c r="R275" s="345">
        <v>0</v>
      </c>
      <c r="S275" s="345">
        <v>0</v>
      </c>
    </row>
    <row r="276" spans="1:19" s="240" customFormat="1" ht="386.25" customHeight="1">
      <c r="A276" s="623"/>
      <c r="B276" s="438" t="s">
        <v>1031</v>
      </c>
      <c r="C276" s="439"/>
      <c r="D276" s="426" t="s">
        <v>513</v>
      </c>
      <c r="E276" s="323" t="s">
        <v>1032</v>
      </c>
      <c r="F276" s="374">
        <v>6</v>
      </c>
      <c r="G276" s="374">
        <v>13</v>
      </c>
      <c r="H276" s="375">
        <f>G276/F276*100</f>
        <v>216.66666666666666</v>
      </c>
      <c r="I276" s="376" t="s">
        <v>1033</v>
      </c>
      <c r="J276" s="246" t="s">
        <v>174</v>
      </c>
      <c r="K276" s="246" t="s">
        <v>174</v>
      </c>
      <c r="L276" s="247" t="s">
        <v>0</v>
      </c>
      <c r="M276" s="334">
        <f>M277+M279</f>
        <v>1382.4</v>
      </c>
      <c r="N276" s="334">
        <f t="shared" ref="N276:S276" si="110">N277+N279</f>
        <v>10683.9</v>
      </c>
      <c r="O276" s="334">
        <f t="shared" si="110"/>
        <v>7475</v>
      </c>
      <c r="P276" s="334">
        <f t="shared" si="110"/>
        <v>2888</v>
      </c>
      <c r="Q276" s="334">
        <f t="shared" si="110"/>
        <v>320.89999999999998</v>
      </c>
      <c r="R276" s="334">
        <f t="shared" si="110"/>
        <v>0</v>
      </c>
      <c r="S276" s="334">
        <f t="shared" si="110"/>
        <v>0</v>
      </c>
    </row>
    <row r="277" spans="1:19" s="240" customFormat="1" ht="45.75" customHeight="1">
      <c r="A277" s="623"/>
      <c r="B277" s="440"/>
      <c r="C277" s="441"/>
      <c r="D277" s="427"/>
      <c r="E277" s="323" t="s">
        <v>1035</v>
      </c>
      <c r="F277" s="374">
        <v>183882</v>
      </c>
      <c r="G277" s="374">
        <v>191641</v>
      </c>
      <c r="H277" s="375">
        <f t="shared" ref="H277:H287" si="111">G277/F277*100</f>
        <v>104.21955384431321</v>
      </c>
      <c r="I277" s="376" t="s">
        <v>1034</v>
      </c>
      <c r="J277" s="246" t="s">
        <v>174</v>
      </c>
      <c r="K277" s="246" t="s">
        <v>174</v>
      </c>
      <c r="L277" s="432" t="s">
        <v>52</v>
      </c>
      <c r="M277" s="693">
        <v>0</v>
      </c>
      <c r="N277" s="693">
        <v>0</v>
      </c>
      <c r="O277" s="693">
        <v>0</v>
      </c>
      <c r="P277" s="693">
        <v>0</v>
      </c>
      <c r="Q277" s="693">
        <v>0</v>
      </c>
      <c r="R277" s="693">
        <v>0</v>
      </c>
      <c r="S277" s="693">
        <v>0</v>
      </c>
    </row>
    <row r="278" spans="1:19" s="240" customFormat="1" ht="171.75" customHeight="1">
      <c r="A278" s="623"/>
      <c r="B278" s="440"/>
      <c r="C278" s="441"/>
      <c r="D278" s="427"/>
      <c r="E278" s="323" t="s">
        <v>1036</v>
      </c>
      <c r="F278" s="374">
        <v>9</v>
      </c>
      <c r="G278" s="374">
        <v>11</v>
      </c>
      <c r="H278" s="375">
        <f t="shared" si="111"/>
        <v>122.22222222222223</v>
      </c>
      <c r="I278" s="376" t="s">
        <v>1037</v>
      </c>
      <c r="J278" s="246" t="s">
        <v>174</v>
      </c>
      <c r="K278" s="246" t="s">
        <v>174</v>
      </c>
      <c r="L278" s="434"/>
      <c r="M278" s="694"/>
      <c r="N278" s="694"/>
      <c r="O278" s="694"/>
      <c r="P278" s="694"/>
      <c r="Q278" s="694"/>
      <c r="R278" s="694"/>
      <c r="S278" s="694"/>
    </row>
    <row r="279" spans="1:19" s="240" customFormat="1" ht="59.25" customHeight="1">
      <c r="A279" s="623"/>
      <c r="B279" s="440"/>
      <c r="C279" s="441"/>
      <c r="D279" s="427"/>
      <c r="E279" s="323" t="s">
        <v>1038</v>
      </c>
      <c r="F279" s="374">
        <v>25</v>
      </c>
      <c r="G279" s="374">
        <v>20</v>
      </c>
      <c r="H279" s="375">
        <f t="shared" si="111"/>
        <v>80</v>
      </c>
      <c r="I279" s="376" t="s">
        <v>1039</v>
      </c>
      <c r="J279" s="246" t="s">
        <v>174</v>
      </c>
      <c r="K279" s="246" t="s">
        <v>174</v>
      </c>
      <c r="L279" s="432" t="s">
        <v>53</v>
      </c>
      <c r="M279" s="693">
        <v>1382.4</v>
      </c>
      <c r="N279" s="693">
        <f>O279+P279+Q279+R279+S279</f>
        <v>10683.9</v>
      </c>
      <c r="O279" s="693">
        <v>7475</v>
      </c>
      <c r="P279" s="693">
        <v>2888</v>
      </c>
      <c r="Q279" s="693">
        <v>320.89999999999998</v>
      </c>
      <c r="R279" s="693">
        <v>0</v>
      </c>
      <c r="S279" s="693">
        <v>0</v>
      </c>
    </row>
    <row r="280" spans="1:19" s="240" customFormat="1" ht="57" customHeight="1">
      <c r="A280" s="623"/>
      <c r="B280" s="440"/>
      <c r="C280" s="441"/>
      <c r="D280" s="427"/>
      <c r="E280" s="323" t="s">
        <v>1040</v>
      </c>
      <c r="F280" s="374">
        <v>2</v>
      </c>
      <c r="G280" s="374">
        <v>3</v>
      </c>
      <c r="H280" s="375">
        <f t="shared" si="111"/>
        <v>150</v>
      </c>
      <c r="I280" s="376" t="s">
        <v>1041</v>
      </c>
      <c r="J280" s="246" t="s">
        <v>174</v>
      </c>
      <c r="K280" s="246" t="s">
        <v>174</v>
      </c>
      <c r="L280" s="433"/>
      <c r="M280" s="695"/>
      <c r="N280" s="695"/>
      <c r="O280" s="695"/>
      <c r="P280" s="695"/>
      <c r="Q280" s="695"/>
      <c r="R280" s="695"/>
      <c r="S280" s="695"/>
    </row>
    <row r="281" spans="1:19" s="240" customFormat="1" ht="57" customHeight="1">
      <c r="A281" s="623"/>
      <c r="B281" s="440"/>
      <c r="C281" s="441"/>
      <c r="D281" s="427"/>
      <c r="E281" s="377" t="s">
        <v>1042</v>
      </c>
      <c r="F281" s="330">
        <v>3</v>
      </c>
      <c r="G281" s="330">
        <v>6</v>
      </c>
      <c r="H281" s="375">
        <f t="shared" si="111"/>
        <v>200</v>
      </c>
      <c r="I281" s="376" t="s">
        <v>1053</v>
      </c>
      <c r="J281" s="246" t="s">
        <v>174</v>
      </c>
      <c r="K281" s="246" t="s">
        <v>174</v>
      </c>
      <c r="L281" s="433"/>
      <c r="M281" s="695"/>
      <c r="N281" s="695"/>
      <c r="O281" s="695"/>
      <c r="P281" s="695"/>
      <c r="Q281" s="695"/>
      <c r="R281" s="695"/>
      <c r="S281" s="695"/>
    </row>
    <row r="282" spans="1:19" s="240" customFormat="1" ht="43.5" customHeight="1">
      <c r="A282" s="623"/>
      <c r="B282" s="440"/>
      <c r="C282" s="441"/>
      <c r="D282" s="427"/>
      <c r="E282" s="377" t="s">
        <v>1043</v>
      </c>
      <c r="F282" s="330">
        <v>1</v>
      </c>
      <c r="G282" s="330">
        <v>0</v>
      </c>
      <c r="H282" s="375">
        <f t="shared" si="111"/>
        <v>0</v>
      </c>
      <c r="I282" s="376" t="s">
        <v>1054</v>
      </c>
      <c r="J282" s="246" t="s">
        <v>174</v>
      </c>
      <c r="K282" s="246" t="s">
        <v>174</v>
      </c>
      <c r="L282" s="433"/>
      <c r="M282" s="695"/>
      <c r="N282" s="695"/>
      <c r="O282" s="695"/>
      <c r="P282" s="695"/>
      <c r="Q282" s="695"/>
      <c r="R282" s="695"/>
      <c r="S282" s="695"/>
    </row>
    <row r="283" spans="1:19" s="240" customFormat="1" ht="378.75" customHeight="1">
      <c r="A283" s="623"/>
      <c r="B283" s="440"/>
      <c r="C283" s="441"/>
      <c r="D283" s="427"/>
      <c r="E283" s="377" t="s">
        <v>1044</v>
      </c>
      <c r="F283" s="330">
        <v>0</v>
      </c>
      <c r="G283" s="330">
        <v>18</v>
      </c>
      <c r="H283" s="375">
        <v>0</v>
      </c>
      <c r="I283" s="376" t="s">
        <v>1055</v>
      </c>
      <c r="J283" s="246" t="s">
        <v>174</v>
      </c>
      <c r="K283" s="246" t="s">
        <v>174</v>
      </c>
      <c r="L283" s="433"/>
      <c r="M283" s="695"/>
      <c r="N283" s="695"/>
      <c r="O283" s="695"/>
      <c r="P283" s="695"/>
      <c r="Q283" s="695"/>
      <c r="R283" s="695"/>
      <c r="S283" s="695"/>
    </row>
    <row r="284" spans="1:19" s="240" customFormat="1" ht="48.75" customHeight="1">
      <c r="A284" s="623"/>
      <c r="B284" s="440"/>
      <c r="C284" s="441"/>
      <c r="D284" s="427"/>
      <c r="E284" s="377" t="s">
        <v>1045</v>
      </c>
      <c r="F284" s="330">
        <v>0</v>
      </c>
      <c r="G284" s="330">
        <v>0</v>
      </c>
      <c r="H284" s="375">
        <v>0</v>
      </c>
      <c r="I284" s="376" t="s">
        <v>1303</v>
      </c>
      <c r="J284" s="246" t="s">
        <v>174</v>
      </c>
      <c r="K284" s="246" t="s">
        <v>174</v>
      </c>
      <c r="L284" s="433"/>
      <c r="M284" s="695"/>
      <c r="N284" s="695"/>
      <c r="O284" s="695"/>
      <c r="P284" s="695"/>
      <c r="Q284" s="695"/>
      <c r="R284" s="695"/>
      <c r="S284" s="695"/>
    </row>
    <row r="285" spans="1:19" s="240" customFormat="1" ht="40.5" customHeight="1">
      <c r="A285" s="623"/>
      <c r="B285" s="440"/>
      <c r="C285" s="441"/>
      <c r="D285" s="427"/>
      <c r="E285" s="377" t="s">
        <v>1046</v>
      </c>
      <c r="F285" s="330">
        <v>100</v>
      </c>
      <c r="G285" s="330">
        <v>100</v>
      </c>
      <c r="H285" s="375">
        <f t="shared" si="111"/>
        <v>100</v>
      </c>
      <c r="I285" s="376" t="s">
        <v>664</v>
      </c>
      <c r="J285" s="246" t="s">
        <v>174</v>
      </c>
      <c r="K285" s="246" t="s">
        <v>174</v>
      </c>
      <c r="L285" s="433"/>
      <c r="M285" s="695"/>
      <c r="N285" s="695"/>
      <c r="O285" s="695"/>
      <c r="P285" s="695"/>
      <c r="Q285" s="695"/>
      <c r="R285" s="695"/>
      <c r="S285" s="695"/>
    </row>
    <row r="286" spans="1:19" s="240" customFormat="1" ht="63.75" customHeight="1">
      <c r="A286" s="623"/>
      <c r="B286" s="440"/>
      <c r="C286" s="441"/>
      <c r="D286" s="427"/>
      <c r="E286" s="377" t="s">
        <v>1047</v>
      </c>
      <c r="F286" s="330">
        <v>80</v>
      </c>
      <c r="G286" s="330">
        <v>80</v>
      </c>
      <c r="H286" s="375">
        <f t="shared" si="111"/>
        <v>100</v>
      </c>
      <c r="I286" s="376" t="s">
        <v>1056</v>
      </c>
      <c r="J286" s="246" t="s">
        <v>174</v>
      </c>
      <c r="K286" s="246" t="s">
        <v>174</v>
      </c>
      <c r="L286" s="433"/>
      <c r="M286" s="695"/>
      <c r="N286" s="695"/>
      <c r="O286" s="695"/>
      <c r="P286" s="695"/>
      <c r="Q286" s="695"/>
      <c r="R286" s="695"/>
      <c r="S286" s="695"/>
    </row>
    <row r="287" spans="1:19" s="240" customFormat="1" ht="105" customHeight="1">
      <c r="A287" s="623"/>
      <c r="B287" s="440"/>
      <c r="C287" s="441"/>
      <c r="D287" s="427"/>
      <c r="E287" s="377" t="s">
        <v>1048</v>
      </c>
      <c r="F287" s="330">
        <v>100</v>
      </c>
      <c r="G287" s="330">
        <v>100</v>
      </c>
      <c r="H287" s="375">
        <f t="shared" si="111"/>
        <v>100</v>
      </c>
      <c r="I287" s="376" t="s">
        <v>1057</v>
      </c>
      <c r="J287" s="246" t="s">
        <v>174</v>
      </c>
      <c r="K287" s="246" t="s">
        <v>174</v>
      </c>
      <c r="L287" s="433"/>
      <c r="M287" s="695"/>
      <c r="N287" s="695"/>
      <c r="O287" s="695"/>
      <c r="P287" s="695"/>
      <c r="Q287" s="695"/>
      <c r="R287" s="695"/>
      <c r="S287" s="695"/>
    </row>
    <row r="288" spans="1:19" s="240" customFormat="1" ht="55.5" customHeight="1">
      <c r="A288" s="623"/>
      <c r="B288" s="440"/>
      <c r="C288" s="441"/>
      <c r="D288" s="427"/>
      <c r="E288" s="377" t="s">
        <v>1049</v>
      </c>
      <c r="F288" s="330" t="s">
        <v>1051</v>
      </c>
      <c r="G288" s="330">
        <v>89</v>
      </c>
      <c r="H288" s="375">
        <f>G288/96*100</f>
        <v>92.708333333333343</v>
      </c>
      <c r="I288" s="376" t="s">
        <v>1304</v>
      </c>
      <c r="J288" s="246" t="s">
        <v>174</v>
      </c>
      <c r="K288" s="246" t="s">
        <v>174</v>
      </c>
      <c r="L288" s="433"/>
      <c r="M288" s="695"/>
      <c r="N288" s="695"/>
      <c r="O288" s="695"/>
      <c r="P288" s="695"/>
      <c r="Q288" s="695"/>
      <c r="R288" s="695"/>
      <c r="S288" s="695"/>
    </row>
    <row r="289" spans="1:19" s="240" customFormat="1" ht="33.75" customHeight="1">
      <c r="A289" s="623"/>
      <c r="B289" s="440"/>
      <c r="C289" s="441"/>
      <c r="D289" s="427"/>
      <c r="E289" s="377" t="s">
        <v>1050</v>
      </c>
      <c r="F289" s="330" t="s">
        <v>1052</v>
      </c>
      <c r="G289" s="330">
        <v>109</v>
      </c>
      <c r="H289" s="375">
        <f>G289/94*100</f>
        <v>115.95744680851064</v>
      </c>
      <c r="I289" s="376" t="s">
        <v>664</v>
      </c>
      <c r="J289" s="246" t="s">
        <v>174</v>
      </c>
      <c r="K289" s="246" t="s">
        <v>174</v>
      </c>
      <c r="L289" s="433"/>
      <c r="M289" s="695"/>
      <c r="N289" s="695"/>
      <c r="O289" s="695"/>
      <c r="P289" s="695"/>
      <c r="Q289" s="695"/>
      <c r="R289" s="695"/>
      <c r="S289" s="695"/>
    </row>
    <row r="290" spans="1:19" s="240" customFormat="1" ht="83.25" customHeight="1">
      <c r="A290" s="623"/>
      <c r="B290" s="440"/>
      <c r="C290" s="441"/>
      <c r="D290" s="427"/>
      <c r="E290" s="696" t="s">
        <v>1305</v>
      </c>
      <c r="F290" s="697"/>
      <c r="G290" s="697"/>
      <c r="H290" s="697"/>
      <c r="I290" s="698"/>
      <c r="J290" s="246" t="s">
        <v>174</v>
      </c>
      <c r="K290" s="246" t="s">
        <v>174</v>
      </c>
      <c r="L290" s="433"/>
      <c r="M290" s="695"/>
      <c r="N290" s="695"/>
      <c r="O290" s="695"/>
      <c r="P290" s="695"/>
      <c r="Q290" s="695"/>
      <c r="R290" s="695"/>
      <c r="S290" s="695"/>
    </row>
    <row r="291" spans="1:19" s="240" customFormat="1" ht="24.75" customHeight="1">
      <c r="A291" s="623"/>
      <c r="B291" s="422" t="s">
        <v>1301</v>
      </c>
      <c r="C291" s="422"/>
      <c r="D291" s="425"/>
      <c r="E291" s="425" t="s">
        <v>1302</v>
      </c>
      <c r="F291" s="700">
        <v>0</v>
      </c>
      <c r="G291" s="700">
        <v>0</v>
      </c>
      <c r="H291" s="538" t="s">
        <v>174</v>
      </c>
      <c r="I291" s="563" t="s">
        <v>1239</v>
      </c>
      <c r="J291" s="246" t="s">
        <v>174</v>
      </c>
      <c r="K291" s="246" t="s">
        <v>174</v>
      </c>
      <c r="L291" s="257" t="s">
        <v>0</v>
      </c>
      <c r="M291" s="381">
        <v>0</v>
      </c>
      <c r="N291" s="381">
        <v>0</v>
      </c>
      <c r="O291" s="381">
        <v>0</v>
      </c>
      <c r="P291" s="381">
        <v>0</v>
      </c>
      <c r="Q291" s="381">
        <v>0</v>
      </c>
      <c r="R291" s="381">
        <v>0</v>
      </c>
      <c r="S291" s="381">
        <v>0</v>
      </c>
    </row>
    <row r="292" spans="1:19" s="240" customFormat="1" ht="20.25" customHeight="1">
      <c r="A292" s="623"/>
      <c r="B292" s="422"/>
      <c r="C292" s="422"/>
      <c r="D292" s="425"/>
      <c r="E292" s="425"/>
      <c r="F292" s="701"/>
      <c r="G292" s="701"/>
      <c r="H292" s="539"/>
      <c r="I292" s="564"/>
      <c r="J292" s="246" t="s">
        <v>174</v>
      </c>
      <c r="K292" s="246" t="s">
        <v>174</v>
      </c>
      <c r="L292" s="245" t="s">
        <v>52</v>
      </c>
      <c r="M292" s="382">
        <v>0</v>
      </c>
      <c r="N292" s="382">
        <v>0</v>
      </c>
      <c r="O292" s="382">
        <v>0</v>
      </c>
      <c r="P292" s="382">
        <v>0</v>
      </c>
      <c r="Q292" s="382">
        <v>0</v>
      </c>
      <c r="R292" s="382">
        <v>0</v>
      </c>
      <c r="S292" s="382">
        <v>0</v>
      </c>
    </row>
    <row r="293" spans="1:19" s="240" customFormat="1" ht="20.25" customHeight="1">
      <c r="A293" s="623"/>
      <c r="B293" s="422"/>
      <c r="C293" s="422"/>
      <c r="D293" s="425"/>
      <c r="E293" s="425"/>
      <c r="F293" s="702"/>
      <c r="G293" s="702"/>
      <c r="H293" s="540"/>
      <c r="I293" s="565"/>
      <c r="J293" s="246" t="s">
        <v>174</v>
      </c>
      <c r="K293" s="246" t="s">
        <v>174</v>
      </c>
      <c r="L293" s="245" t="s">
        <v>53</v>
      </c>
      <c r="M293" s="382">
        <v>0</v>
      </c>
      <c r="N293" s="382">
        <v>0</v>
      </c>
      <c r="O293" s="382">
        <v>0</v>
      </c>
      <c r="P293" s="382">
        <v>0</v>
      </c>
      <c r="Q293" s="382">
        <v>0</v>
      </c>
      <c r="R293" s="382">
        <v>0</v>
      </c>
      <c r="S293" s="382">
        <v>0</v>
      </c>
    </row>
    <row r="294" spans="1:19" s="240" customFormat="1" ht="12.75" customHeight="1">
      <c r="A294" s="623"/>
      <c r="B294" s="438" t="s">
        <v>1307</v>
      </c>
      <c r="C294" s="439"/>
      <c r="D294" s="426" t="s">
        <v>513</v>
      </c>
      <c r="E294" s="426" t="s">
        <v>514</v>
      </c>
      <c r="F294" s="426" t="s">
        <v>1024</v>
      </c>
      <c r="G294" s="529">
        <v>4601</v>
      </c>
      <c r="H294" s="637">
        <f>G294/550*100</f>
        <v>836.5454545454545</v>
      </c>
      <c r="I294" s="445" t="s">
        <v>1025</v>
      </c>
      <c r="J294" s="432" t="s">
        <v>174</v>
      </c>
      <c r="K294" s="432" t="s">
        <v>174</v>
      </c>
      <c r="L294" s="247" t="s">
        <v>0</v>
      </c>
      <c r="M294" s="385">
        <f>M295+M296</f>
        <v>346</v>
      </c>
      <c r="N294" s="385">
        <f t="shared" ref="N294:S294" si="112">N295+N296</f>
        <v>490.8</v>
      </c>
      <c r="O294" s="385">
        <f t="shared" si="112"/>
        <v>368</v>
      </c>
      <c r="P294" s="385">
        <f t="shared" si="112"/>
        <v>0</v>
      </c>
      <c r="Q294" s="385">
        <f t="shared" si="112"/>
        <v>122.8</v>
      </c>
      <c r="R294" s="385">
        <f t="shared" si="112"/>
        <v>0</v>
      </c>
      <c r="S294" s="385">
        <f t="shared" si="112"/>
        <v>0</v>
      </c>
    </row>
    <row r="295" spans="1:19" s="240" customFormat="1" ht="18.75" customHeight="1">
      <c r="A295" s="623"/>
      <c r="B295" s="440"/>
      <c r="C295" s="441"/>
      <c r="D295" s="427"/>
      <c r="E295" s="427"/>
      <c r="F295" s="427"/>
      <c r="G295" s="530"/>
      <c r="H295" s="638"/>
      <c r="I295" s="446"/>
      <c r="J295" s="433"/>
      <c r="K295" s="433"/>
      <c r="L295" s="244" t="s">
        <v>52</v>
      </c>
      <c r="M295" s="386">
        <v>0</v>
      </c>
      <c r="N295" s="386">
        <v>0</v>
      </c>
      <c r="O295" s="386">
        <v>0</v>
      </c>
      <c r="P295" s="386">
        <v>0</v>
      </c>
      <c r="Q295" s="386">
        <v>0</v>
      </c>
      <c r="R295" s="386">
        <v>0</v>
      </c>
      <c r="S295" s="386">
        <v>0</v>
      </c>
    </row>
    <row r="296" spans="1:19" s="240" customFormat="1" ht="23.25" customHeight="1">
      <c r="A296" s="623"/>
      <c r="B296" s="442"/>
      <c r="C296" s="443"/>
      <c r="D296" s="428"/>
      <c r="E296" s="428"/>
      <c r="F296" s="428"/>
      <c r="G296" s="531"/>
      <c r="H296" s="639"/>
      <c r="I296" s="447"/>
      <c r="J296" s="434"/>
      <c r="K296" s="434"/>
      <c r="L296" s="432" t="s">
        <v>53</v>
      </c>
      <c r="M296" s="674">
        <v>346</v>
      </c>
      <c r="N296" s="674">
        <f>Q296+O296</f>
        <v>490.8</v>
      </c>
      <c r="O296" s="674">
        <v>368</v>
      </c>
      <c r="P296" s="674">
        <v>0</v>
      </c>
      <c r="Q296" s="674">
        <v>122.8</v>
      </c>
      <c r="R296" s="674">
        <v>0</v>
      </c>
      <c r="S296" s="674">
        <v>0</v>
      </c>
    </row>
    <row r="297" spans="1:19" s="240" customFormat="1" ht="39" customHeight="1">
      <c r="A297" s="623"/>
      <c r="B297" s="422" t="s">
        <v>1065</v>
      </c>
      <c r="C297" s="422"/>
      <c r="D297" s="330" t="s">
        <v>513</v>
      </c>
      <c r="E297" s="330" t="s">
        <v>1066</v>
      </c>
      <c r="F297" s="330" t="s">
        <v>1067</v>
      </c>
      <c r="G297" s="343">
        <v>10</v>
      </c>
      <c r="H297" s="354">
        <f>10/2*100</f>
        <v>500</v>
      </c>
      <c r="I297" s="332" t="s">
        <v>1068</v>
      </c>
      <c r="J297" s="246" t="s">
        <v>174</v>
      </c>
      <c r="K297" s="246" t="s">
        <v>174</v>
      </c>
      <c r="L297" s="433"/>
      <c r="M297" s="675"/>
      <c r="N297" s="675"/>
      <c r="O297" s="675"/>
      <c r="P297" s="675"/>
      <c r="Q297" s="675"/>
      <c r="R297" s="675"/>
      <c r="S297" s="675"/>
    </row>
    <row r="298" spans="1:19" s="240" customFormat="1" ht="39.75" customHeight="1">
      <c r="A298" s="623"/>
      <c r="B298" s="422" t="s">
        <v>1069</v>
      </c>
      <c r="C298" s="422"/>
      <c r="D298" s="330" t="s">
        <v>513</v>
      </c>
      <c r="E298" s="330" t="s">
        <v>1070</v>
      </c>
      <c r="F298" s="330" t="s">
        <v>1071</v>
      </c>
      <c r="G298" s="343">
        <v>1.5</v>
      </c>
      <c r="H298" s="354">
        <f>1.5/1.4*100</f>
        <v>107.14285714285714</v>
      </c>
      <c r="I298" s="332" t="s">
        <v>1072</v>
      </c>
      <c r="J298" s="246" t="s">
        <v>174</v>
      </c>
      <c r="K298" s="246" t="s">
        <v>174</v>
      </c>
      <c r="L298" s="434"/>
      <c r="M298" s="676"/>
      <c r="N298" s="676"/>
      <c r="O298" s="676"/>
      <c r="P298" s="676"/>
      <c r="Q298" s="676"/>
      <c r="R298" s="676"/>
      <c r="S298" s="676"/>
    </row>
    <row r="299" spans="1:19" s="14" customFormat="1" ht="66" customHeight="1">
      <c r="A299" s="623"/>
      <c r="B299" s="645" t="s">
        <v>1073</v>
      </c>
      <c r="C299" s="646"/>
      <c r="D299" s="314" t="s">
        <v>513</v>
      </c>
      <c r="E299" s="314" t="s">
        <v>1074</v>
      </c>
      <c r="F299" s="314">
        <v>205920</v>
      </c>
      <c r="G299" s="196">
        <v>224770</v>
      </c>
      <c r="H299" s="378">
        <f>G299/F299*100</f>
        <v>109.1540404040404</v>
      </c>
      <c r="I299" s="225" t="s">
        <v>1308</v>
      </c>
      <c r="J299" s="200" t="s">
        <v>542</v>
      </c>
      <c r="K299" s="200" t="s">
        <v>396</v>
      </c>
      <c r="L299" s="203" t="s">
        <v>0</v>
      </c>
      <c r="M299" s="383">
        <f>M300+M301</f>
        <v>7026.4</v>
      </c>
      <c r="N299" s="383">
        <f t="shared" ref="N299:S299" si="113">N300+N301</f>
        <v>7528.9</v>
      </c>
      <c r="O299" s="383">
        <f t="shared" si="113"/>
        <v>7528.9</v>
      </c>
      <c r="P299" s="383">
        <f t="shared" si="113"/>
        <v>0</v>
      </c>
      <c r="Q299" s="383">
        <f t="shared" si="113"/>
        <v>0</v>
      </c>
      <c r="R299" s="383">
        <f t="shared" si="113"/>
        <v>0</v>
      </c>
      <c r="S299" s="383">
        <f t="shared" si="113"/>
        <v>0</v>
      </c>
    </row>
    <row r="300" spans="1:19" s="240" customFormat="1" ht="27.75" customHeight="1">
      <c r="A300" s="623"/>
      <c r="B300" s="422" t="s">
        <v>1075</v>
      </c>
      <c r="C300" s="422"/>
      <c r="D300" s="425" t="s">
        <v>513</v>
      </c>
      <c r="E300" s="425" t="s">
        <v>1074</v>
      </c>
      <c r="F300" s="425">
        <v>205920</v>
      </c>
      <c r="G300" s="566">
        <v>224770</v>
      </c>
      <c r="H300" s="567">
        <f>G300/F300*100</f>
        <v>109.1540404040404</v>
      </c>
      <c r="I300" s="445" t="s">
        <v>1308</v>
      </c>
      <c r="J300" s="699" t="s">
        <v>542</v>
      </c>
      <c r="K300" s="699" t="s">
        <v>174</v>
      </c>
      <c r="L300" s="245" t="s">
        <v>52</v>
      </c>
      <c r="M300" s="384">
        <v>0</v>
      </c>
      <c r="N300" s="384">
        <v>0</v>
      </c>
      <c r="O300" s="384">
        <v>0</v>
      </c>
      <c r="P300" s="384">
        <v>0</v>
      </c>
      <c r="Q300" s="384">
        <v>0</v>
      </c>
      <c r="R300" s="384">
        <v>0</v>
      </c>
      <c r="S300" s="384">
        <v>0</v>
      </c>
    </row>
    <row r="301" spans="1:19" s="240" customFormat="1" ht="20.25" customHeight="1">
      <c r="A301" s="623"/>
      <c r="B301" s="422"/>
      <c r="C301" s="422"/>
      <c r="D301" s="425"/>
      <c r="E301" s="425"/>
      <c r="F301" s="425"/>
      <c r="G301" s="566"/>
      <c r="H301" s="567"/>
      <c r="I301" s="447"/>
      <c r="J301" s="699"/>
      <c r="K301" s="699"/>
      <c r="L301" s="245" t="s">
        <v>53</v>
      </c>
      <c r="M301" s="384">
        <v>7026.4</v>
      </c>
      <c r="N301" s="384">
        <v>7528.9</v>
      </c>
      <c r="O301" s="384">
        <v>7528.9</v>
      </c>
      <c r="P301" s="384"/>
      <c r="Q301" s="384"/>
      <c r="R301" s="384"/>
      <c r="S301" s="384"/>
    </row>
    <row r="302" spans="1:19" s="14" customFormat="1" ht="12.75" customHeight="1">
      <c r="A302" s="623"/>
      <c r="B302" s="603" t="s">
        <v>382</v>
      </c>
      <c r="C302" s="604"/>
      <c r="D302" s="604"/>
      <c r="E302" s="604"/>
      <c r="F302" s="604"/>
      <c r="G302" s="604"/>
      <c r="H302" s="604"/>
      <c r="I302" s="604"/>
      <c r="J302" s="604"/>
      <c r="K302" s="605"/>
      <c r="L302" s="18" t="s">
        <v>0</v>
      </c>
      <c r="M302" s="350">
        <f>M303+M304</f>
        <v>8754.7999999999993</v>
      </c>
      <c r="N302" s="350">
        <f t="shared" ref="N302:S302" si="114">N303+N304</f>
        <v>18703.599999999999</v>
      </c>
      <c r="O302" s="350">
        <f t="shared" si="114"/>
        <v>15371.9</v>
      </c>
      <c r="P302" s="350">
        <f t="shared" si="114"/>
        <v>2888</v>
      </c>
      <c r="Q302" s="350">
        <f t="shared" si="114"/>
        <v>443.7</v>
      </c>
      <c r="R302" s="350">
        <f t="shared" si="114"/>
        <v>0</v>
      </c>
      <c r="S302" s="350">
        <f t="shared" si="114"/>
        <v>0</v>
      </c>
    </row>
    <row r="303" spans="1:19" s="14" customFormat="1" ht="22.5">
      <c r="A303" s="623"/>
      <c r="B303" s="606"/>
      <c r="C303" s="607"/>
      <c r="D303" s="607"/>
      <c r="E303" s="607"/>
      <c r="F303" s="607"/>
      <c r="G303" s="607"/>
      <c r="H303" s="607"/>
      <c r="I303" s="607"/>
      <c r="J303" s="607"/>
      <c r="K303" s="608"/>
      <c r="L303" s="13" t="s">
        <v>52</v>
      </c>
      <c r="M303" s="349">
        <f>M295+M271</f>
        <v>0</v>
      </c>
      <c r="N303" s="349">
        <f t="shared" ref="N303:S303" si="115">N268</f>
        <v>0</v>
      </c>
      <c r="O303" s="349">
        <f t="shared" si="115"/>
        <v>0</v>
      </c>
      <c r="P303" s="349">
        <f t="shared" si="115"/>
        <v>0</v>
      </c>
      <c r="Q303" s="349">
        <f t="shared" si="115"/>
        <v>0</v>
      </c>
      <c r="R303" s="349">
        <f t="shared" si="115"/>
        <v>0</v>
      </c>
      <c r="S303" s="349">
        <f t="shared" si="115"/>
        <v>0</v>
      </c>
    </row>
    <row r="304" spans="1:19" s="14" customFormat="1" ht="12.75" customHeight="1">
      <c r="A304" s="623"/>
      <c r="B304" s="609"/>
      <c r="C304" s="610"/>
      <c r="D304" s="610"/>
      <c r="E304" s="610"/>
      <c r="F304" s="610"/>
      <c r="G304" s="610"/>
      <c r="H304" s="610"/>
      <c r="I304" s="610"/>
      <c r="J304" s="610"/>
      <c r="K304" s="611"/>
      <c r="L304" s="13" t="s">
        <v>53</v>
      </c>
      <c r="M304" s="349">
        <f t="shared" ref="M304:S304" si="116">M296+M272+M301</f>
        <v>8754.7999999999993</v>
      </c>
      <c r="N304" s="349">
        <f t="shared" si="116"/>
        <v>18703.599999999999</v>
      </c>
      <c r="O304" s="349">
        <f t="shared" si="116"/>
        <v>15371.9</v>
      </c>
      <c r="P304" s="349">
        <f t="shared" si="116"/>
        <v>2888</v>
      </c>
      <c r="Q304" s="349">
        <f t="shared" si="116"/>
        <v>443.7</v>
      </c>
      <c r="R304" s="349">
        <f t="shared" si="116"/>
        <v>0</v>
      </c>
      <c r="S304" s="349">
        <f t="shared" si="116"/>
        <v>0</v>
      </c>
    </row>
    <row r="305" spans="1:19" s="14" customFormat="1" ht="18" customHeight="1">
      <c r="A305" s="623" t="s">
        <v>535</v>
      </c>
      <c r="B305" s="624" t="s">
        <v>139</v>
      </c>
      <c r="C305" s="625"/>
      <c r="D305" s="625"/>
      <c r="E305" s="625"/>
      <c r="F305" s="625"/>
      <c r="G305" s="625"/>
      <c r="H305" s="625"/>
      <c r="I305" s="625"/>
      <c r="J305" s="625"/>
      <c r="K305" s="625"/>
      <c r="L305" s="625"/>
      <c r="M305" s="625"/>
      <c r="N305" s="625"/>
      <c r="O305" s="625"/>
      <c r="P305" s="625"/>
      <c r="Q305" s="625"/>
      <c r="R305" s="625"/>
      <c r="S305" s="626"/>
    </row>
    <row r="306" spans="1:19" ht="71.25" customHeight="1">
      <c r="A306" s="623"/>
      <c r="B306" s="454" t="s">
        <v>194</v>
      </c>
      <c r="C306" s="455"/>
      <c r="D306" s="460" t="s">
        <v>110</v>
      </c>
      <c r="E306" s="319" t="s">
        <v>141</v>
      </c>
      <c r="F306" s="319">
        <v>27.41</v>
      </c>
      <c r="G306" s="319">
        <v>29.64</v>
      </c>
      <c r="H306" s="199">
        <f>G306/F306*100</f>
        <v>108.13571689164539</v>
      </c>
      <c r="I306" s="259" t="s">
        <v>1076</v>
      </c>
      <c r="J306" s="201" t="s">
        <v>395</v>
      </c>
      <c r="K306" s="258" t="s">
        <v>551</v>
      </c>
      <c r="L306" s="18" t="s">
        <v>0</v>
      </c>
      <c r="M306" s="387">
        <f>M307+M308</f>
        <v>29498.300000000003</v>
      </c>
      <c r="N306" s="387">
        <f t="shared" ref="N306:S306" si="117">N307+N308</f>
        <v>29498.300000000003</v>
      </c>
      <c r="O306" s="387">
        <f t="shared" si="117"/>
        <v>9916.7999999999993</v>
      </c>
      <c r="P306" s="387">
        <f t="shared" si="117"/>
        <v>370.3</v>
      </c>
      <c r="Q306" s="387">
        <f t="shared" si="117"/>
        <v>18289.599999999999</v>
      </c>
      <c r="R306" s="387">
        <f t="shared" si="117"/>
        <v>0</v>
      </c>
      <c r="S306" s="387">
        <f t="shared" si="117"/>
        <v>921.6</v>
      </c>
    </row>
    <row r="307" spans="1:19" ht="93.75" customHeight="1">
      <c r="A307" s="623"/>
      <c r="B307" s="456"/>
      <c r="C307" s="457"/>
      <c r="D307" s="461"/>
      <c r="E307" s="259" t="s">
        <v>142</v>
      </c>
      <c r="F307" s="259" t="s">
        <v>1309</v>
      </c>
      <c r="G307" s="259" t="s">
        <v>1309</v>
      </c>
      <c r="H307" s="199" t="s">
        <v>174</v>
      </c>
      <c r="I307" s="259" t="s">
        <v>1378</v>
      </c>
      <c r="J307" s="228" t="s">
        <v>1311</v>
      </c>
      <c r="K307" s="640" t="s">
        <v>396</v>
      </c>
      <c r="L307" s="13" t="s">
        <v>52</v>
      </c>
      <c r="M307" s="388">
        <f>M310+M337+M343</f>
        <v>29139.9</v>
      </c>
      <c r="N307" s="388">
        <f t="shared" ref="N307:S308" si="118">N310+N337+N343</f>
        <v>29139.9</v>
      </c>
      <c r="O307" s="388">
        <f t="shared" si="118"/>
        <v>9558.4</v>
      </c>
      <c r="P307" s="388">
        <f t="shared" si="118"/>
        <v>370.3</v>
      </c>
      <c r="Q307" s="388">
        <f t="shared" si="118"/>
        <v>18289.599999999999</v>
      </c>
      <c r="R307" s="388">
        <f t="shared" si="118"/>
        <v>0</v>
      </c>
      <c r="S307" s="388">
        <f t="shared" si="118"/>
        <v>921.6</v>
      </c>
    </row>
    <row r="308" spans="1:19" ht="65.25" customHeight="1">
      <c r="A308" s="623"/>
      <c r="B308" s="458"/>
      <c r="C308" s="459"/>
      <c r="D308" s="462"/>
      <c r="E308" s="259" t="s">
        <v>142</v>
      </c>
      <c r="F308" s="259">
        <v>24</v>
      </c>
      <c r="G308" s="259">
        <v>66.5</v>
      </c>
      <c r="H308" s="259">
        <v>277.10000000000002</v>
      </c>
      <c r="I308" s="259" t="s">
        <v>1377</v>
      </c>
      <c r="J308" s="228" t="s">
        <v>1310</v>
      </c>
      <c r="K308" s="640"/>
      <c r="L308" s="13" t="s">
        <v>53</v>
      </c>
      <c r="M308" s="388">
        <f>M311+M338+M344</f>
        <v>358.4</v>
      </c>
      <c r="N308" s="388">
        <f t="shared" si="118"/>
        <v>358.4</v>
      </c>
      <c r="O308" s="388">
        <f t="shared" si="118"/>
        <v>358.4</v>
      </c>
      <c r="P308" s="388">
        <f t="shared" si="118"/>
        <v>0</v>
      </c>
      <c r="Q308" s="388">
        <f t="shared" si="118"/>
        <v>0</v>
      </c>
      <c r="R308" s="388">
        <f t="shared" si="118"/>
        <v>0</v>
      </c>
      <c r="S308" s="388">
        <f t="shared" si="118"/>
        <v>0</v>
      </c>
    </row>
    <row r="309" spans="1:19" s="252" customFormat="1" ht="21" customHeight="1">
      <c r="A309" s="623"/>
      <c r="B309" s="422" t="s">
        <v>1312</v>
      </c>
      <c r="C309" s="422"/>
      <c r="D309" s="425" t="s">
        <v>513</v>
      </c>
      <c r="E309" s="445" t="s">
        <v>1077</v>
      </c>
      <c r="F309" s="425">
        <v>18600</v>
      </c>
      <c r="G309" s="425">
        <v>18600</v>
      </c>
      <c r="H309" s="612">
        <v>100</v>
      </c>
      <c r="I309" s="444" t="s">
        <v>1078</v>
      </c>
      <c r="J309" s="588" t="s">
        <v>174</v>
      </c>
      <c r="K309" s="588" t="s">
        <v>174</v>
      </c>
      <c r="L309" s="243" t="s">
        <v>0</v>
      </c>
      <c r="M309" s="260">
        <f>M310+M311</f>
        <v>27415.7</v>
      </c>
      <c r="N309" s="260">
        <f t="shared" ref="N309" si="119">N310+N311</f>
        <v>27415.7</v>
      </c>
      <c r="O309" s="260">
        <f t="shared" ref="O309" si="120">O310+O311</f>
        <v>9415.6999999999989</v>
      </c>
      <c r="P309" s="260">
        <f t="shared" ref="P309" si="121">P310+P311</f>
        <v>0</v>
      </c>
      <c r="Q309" s="260">
        <f t="shared" ref="Q309" si="122">Q310+Q311</f>
        <v>18000</v>
      </c>
      <c r="R309" s="260">
        <f t="shared" ref="R309" si="123">R310+R311</f>
        <v>0</v>
      </c>
      <c r="S309" s="260">
        <f t="shared" ref="S309" si="124">S310+S311</f>
        <v>0</v>
      </c>
    </row>
    <row r="310" spans="1:19" s="252" customFormat="1" ht="25.5" customHeight="1">
      <c r="A310" s="623"/>
      <c r="B310" s="422"/>
      <c r="C310" s="422"/>
      <c r="D310" s="425"/>
      <c r="E310" s="446"/>
      <c r="F310" s="425"/>
      <c r="G310" s="425"/>
      <c r="H310" s="612"/>
      <c r="I310" s="444"/>
      <c r="J310" s="589"/>
      <c r="K310" s="589"/>
      <c r="L310" s="244" t="s">
        <v>52</v>
      </c>
      <c r="M310" s="261">
        <f>M313</f>
        <v>27249.4</v>
      </c>
      <c r="N310" s="261">
        <f>O310+P310+Q310+R310+S310</f>
        <v>27249.4</v>
      </c>
      <c r="O310" s="261">
        <f t="shared" ref="O310:S310" si="125">O313</f>
        <v>9249.4</v>
      </c>
      <c r="P310" s="261">
        <f t="shared" si="125"/>
        <v>0</v>
      </c>
      <c r="Q310" s="261">
        <f t="shared" si="125"/>
        <v>18000</v>
      </c>
      <c r="R310" s="261">
        <f t="shared" si="125"/>
        <v>0</v>
      </c>
      <c r="S310" s="261">
        <f t="shared" si="125"/>
        <v>0</v>
      </c>
    </row>
    <row r="311" spans="1:19" s="252" customFormat="1" ht="28.5" customHeight="1">
      <c r="A311" s="623"/>
      <c r="B311" s="422"/>
      <c r="C311" s="422"/>
      <c r="D311" s="425"/>
      <c r="E311" s="447"/>
      <c r="F311" s="425"/>
      <c r="G311" s="425"/>
      <c r="H311" s="612"/>
      <c r="I311" s="444"/>
      <c r="J311" s="590"/>
      <c r="K311" s="590"/>
      <c r="L311" s="244" t="s">
        <v>53</v>
      </c>
      <c r="M311" s="261">
        <f>M314+M323</f>
        <v>166.3</v>
      </c>
      <c r="N311" s="261">
        <f t="shared" ref="N311:S311" si="126">N314+N323</f>
        <v>166.3</v>
      </c>
      <c r="O311" s="261">
        <f t="shared" si="126"/>
        <v>166.3</v>
      </c>
      <c r="P311" s="261">
        <f t="shared" si="126"/>
        <v>0</v>
      </c>
      <c r="Q311" s="261">
        <f t="shared" si="126"/>
        <v>0</v>
      </c>
      <c r="R311" s="261">
        <f t="shared" si="126"/>
        <v>0</v>
      </c>
      <c r="S311" s="261">
        <f t="shared" si="126"/>
        <v>0</v>
      </c>
    </row>
    <row r="312" spans="1:19" s="252" customFormat="1" ht="24" customHeight="1">
      <c r="A312" s="623"/>
      <c r="B312" s="422" t="s">
        <v>1079</v>
      </c>
      <c r="C312" s="422"/>
      <c r="D312" s="425" t="s">
        <v>513</v>
      </c>
      <c r="E312" s="445" t="s">
        <v>515</v>
      </c>
      <c r="F312" s="425">
        <v>1813</v>
      </c>
      <c r="G312" s="425">
        <v>2165</v>
      </c>
      <c r="H312" s="612">
        <f>G312/F312*100</f>
        <v>119.41533370104797</v>
      </c>
      <c r="I312" s="444" t="s">
        <v>1080</v>
      </c>
      <c r="J312" s="588" t="s">
        <v>174</v>
      </c>
      <c r="K312" s="588" t="s">
        <v>174</v>
      </c>
      <c r="L312" s="243" t="s">
        <v>0</v>
      </c>
      <c r="M312" s="262">
        <f>M313+M314</f>
        <v>27249.4</v>
      </c>
      <c r="N312" s="262">
        <f t="shared" ref="N312:S312" si="127">N313+N314</f>
        <v>9249.4</v>
      </c>
      <c r="O312" s="262">
        <f t="shared" si="127"/>
        <v>9249.4</v>
      </c>
      <c r="P312" s="262">
        <f t="shared" si="127"/>
        <v>0</v>
      </c>
      <c r="Q312" s="262">
        <f t="shared" si="127"/>
        <v>18000</v>
      </c>
      <c r="R312" s="262">
        <f t="shared" si="127"/>
        <v>0</v>
      </c>
      <c r="S312" s="262">
        <f t="shared" si="127"/>
        <v>0</v>
      </c>
    </row>
    <row r="313" spans="1:19" s="252" customFormat="1" ht="28.5" customHeight="1">
      <c r="A313" s="623"/>
      <c r="B313" s="422"/>
      <c r="C313" s="422"/>
      <c r="D313" s="425"/>
      <c r="E313" s="446"/>
      <c r="F313" s="425"/>
      <c r="G313" s="425"/>
      <c r="H313" s="612"/>
      <c r="I313" s="444"/>
      <c r="J313" s="589"/>
      <c r="K313" s="589"/>
      <c r="L313" s="244" t="s">
        <v>52</v>
      </c>
      <c r="M313" s="261">
        <f>M316+M319</f>
        <v>27249.4</v>
      </c>
      <c r="N313" s="261">
        <f t="shared" ref="N313:S313" si="128">N316+N319</f>
        <v>9249.4</v>
      </c>
      <c r="O313" s="261">
        <f t="shared" si="128"/>
        <v>9249.4</v>
      </c>
      <c r="P313" s="261">
        <f t="shared" si="128"/>
        <v>0</v>
      </c>
      <c r="Q313" s="261">
        <f t="shared" si="128"/>
        <v>18000</v>
      </c>
      <c r="R313" s="261">
        <f t="shared" si="128"/>
        <v>0</v>
      </c>
      <c r="S313" s="261">
        <f t="shared" si="128"/>
        <v>0</v>
      </c>
    </row>
    <row r="314" spans="1:19" s="252" customFormat="1" ht="27" customHeight="1">
      <c r="A314" s="623"/>
      <c r="B314" s="422"/>
      <c r="C314" s="422"/>
      <c r="D314" s="425"/>
      <c r="E314" s="447"/>
      <c r="F314" s="425"/>
      <c r="G314" s="425"/>
      <c r="H314" s="612"/>
      <c r="I314" s="444"/>
      <c r="J314" s="590"/>
      <c r="K314" s="590"/>
      <c r="L314" s="244" t="s">
        <v>53</v>
      </c>
      <c r="M314" s="261">
        <f>M317+M320</f>
        <v>0</v>
      </c>
      <c r="N314" s="261">
        <f t="shared" ref="N314:S314" si="129">N317+N320</f>
        <v>0</v>
      </c>
      <c r="O314" s="261">
        <f t="shared" si="129"/>
        <v>0</v>
      </c>
      <c r="P314" s="261">
        <f t="shared" si="129"/>
        <v>0</v>
      </c>
      <c r="Q314" s="261">
        <f t="shared" si="129"/>
        <v>0</v>
      </c>
      <c r="R314" s="261">
        <f t="shared" si="129"/>
        <v>0</v>
      </c>
      <c r="S314" s="261">
        <f t="shared" si="129"/>
        <v>0</v>
      </c>
    </row>
    <row r="315" spans="1:19" s="252" customFormat="1" ht="18.75" customHeight="1">
      <c r="A315" s="623"/>
      <c r="B315" s="641" t="s">
        <v>1081</v>
      </c>
      <c r="C315" s="439"/>
      <c r="D315" s="425" t="s">
        <v>513</v>
      </c>
      <c r="E315" s="445" t="s">
        <v>1082</v>
      </c>
      <c r="F315" s="426">
        <v>1</v>
      </c>
      <c r="G315" s="426">
        <v>5</v>
      </c>
      <c r="H315" s="429">
        <f>G315/F315*100</f>
        <v>500</v>
      </c>
      <c r="I315" s="642" t="s">
        <v>1083</v>
      </c>
      <c r="J315" s="588" t="s">
        <v>174</v>
      </c>
      <c r="K315" s="588" t="s">
        <v>174</v>
      </c>
      <c r="L315" s="243" t="s">
        <v>0</v>
      </c>
      <c r="M315" s="262">
        <f>M316+M317</f>
        <v>8449.6</v>
      </c>
      <c r="N315" s="262">
        <f t="shared" ref="N315:S315" si="130">N316+N317</f>
        <v>8449.6</v>
      </c>
      <c r="O315" s="262">
        <f t="shared" si="130"/>
        <v>8449.6</v>
      </c>
      <c r="P315" s="262">
        <f t="shared" si="130"/>
        <v>0</v>
      </c>
      <c r="Q315" s="262">
        <f t="shared" si="130"/>
        <v>0</v>
      </c>
      <c r="R315" s="262">
        <f t="shared" si="130"/>
        <v>0</v>
      </c>
      <c r="S315" s="262">
        <f t="shared" si="130"/>
        <v>0</v>
      </c>
    </row>
    <row r="316" spans="1:19" s="252" customFormat="1" ht="16.5" customHeight="1">
      <c r="A316" s="623"/>
      <c r="B316" s="440"/>
      <c r="C316" s="441"/>
      <c r="D316" s="425"/>
      <c r="E316" s="446"/>
      <c r="F316" s="427"/>
      <c r="G316" s="427"/>
      <c r="H316" s="430"/>
      <c r="I316" s="643"/>
      <c r="J316" s="589"/>
      <c r="K316" s="589"/>
      <c r="L316" s="244" t="s">
        <v>52</v>
      </c>
      <c r="M316" s="261">
        <v>8449.6</v>
      </c>
      <c r="N316" s="261">
        <v>8449.6</v>
      </c>
      <c r="O316" s="261">
        <v>8449.6</v>
      </c>
      <c r="P316" s="261">
        <v>0</v>
      </c>
      <c r="Q316" s="261">
        <v>0</v>
      </c>
      <c r="R316" s="261">
        <v>0</v>
      </c>
      <c r="S316" s="261">
        <v>0</v>
      </c>
    </row>
    <row r="317" spans="1:19" s="252" customFormat="1" ht="16.5" customHeight="1">
      <c r="A317" s="623"/>
      <c r="B317" s="442"/>
      <c r="C317" s="443"/>
      <c r="D317" s="425"/>
      <c r="E317" s="447"/>
      <c r="F317" s="428"/>
      <c r="G317" s="428"/>
      <c r="H317" s="431"/>
      <c r="I317" s="644"/>
      <c r="J317" s="590"/>
      <c r="K317" s="590"/>
      <c r="L317" s="244" t="s">
        <v>53</v>
      </c>
      <c r="M317" s="261">
        <v>0</v>
      </c>
      <c r="N317" s="261">
        <v>0</v>
      </c>
      <c r="O317" s="261">
        <v>0</v>
      </c>
      <c r="P317" s="261">
        <v>0</v>
      </c>
      <c r="Q317" s="261">
        <v>0</v>
      </c>
      <c r="R317" s="261">
        <v>0</v>
      </c>
      <c r="S317" s="261">
        <v>0</v>
      </c>
    </row>
    <row r="318" spans="1:19" s="252" customFormat="1" ht="17.25" customHeight="1">
      <c r="A318" s="623"/>
      <c r="B318" s="641" t="s">
        <v>1084</v>
      </c>
      <c r="C318" s="439"/>
      <c r="D318" s="425" t="s">
        <v>513</v>
      </c>
      <c r="E318" s="445" t="s">
        <v>1085</v>
      </c>
      <c r="F318" s="426">
        <v>3</v>
      </c>
      <c r="G318" s="426">
        <v>3</v>
      </c>
      <c r="H318" s="426">
        <f>G318/F318*100</f>
        <v>100</v>
      </c>
      <c r="I318" s="445" t="s">
        <v>1086</v>
      </c>
      <c r="J318" s="588" t="s">
        <v>174</v>
      </c>
      <c r="K318" s="588" t="s">
        <v>174</v>
      </c>
      <c r="L318" s="243" t="s">
        <v>0</v>
      </c>
      <c r="M318" s="262">
        <f>M319+M320</f>
        <v>18799.8</v>
      </c>
      <c r="N318" s="262">
        <f t="shared" ref="N318:S318" si="131">N319+N320</f>
        <v>799.8</v>
      </c>
      <c r="O318" s="262">
        <f t="shared" si="131"/>
        <v>799.8</v>
      </c>
      <c r="P318" s="262">
        <f t="shared" si="131"/>
        <v>0</v>
      </c>
      <c r="Q318" s="262">
        <f t="shared" si="131"/>
        <v>18000</v>
      </c>
      <c r="R318" s="262">
        <f t="shared" si="131"/>
        <v>0</v>
      </c>
      <c r="S318" s="262">
        <f t="shared" si="131"/>
        <v>0</v>
      </c>
    </row>
    <row r="319" spans="1:19" s="252" customFormat="1" ht="16.5" customHeight="1">
      <c r="A319" s="623"/>
      <c r="B319" s="440"/>
      <c r="C319" s="441"/>
      <c r="D319" s="425"/>
      <c r="E319" s="446"/>
      <c r="F319" s="427"/>
      <c r="G319" s="427"/>
      <c r="H319" s="427"/>
      <c r="I319" s="446"/>
      <c r="J319" s="589"/>
      <c r="K319" s="589"/>
      <c r="L319" s="244" t="s">
        <v>52</v>
      </c>
      <c r="M319" s="261">
        <f>N319+Q319</f>
        <v>18799.8</v>
      </c>
      <c r="N319" s="261">
        <v>799.8</v>
      </c>
      <c r="O319" s="261">
        <v>799.8</v>
      </c>
      <c r="P319" s="261">
        <v>0</v>
      </c>
      <c r="Q319" s="261">
        <v>18000</v>
      </c>
      <c r="R319" s="261">
        <v>0</v>
      </c>
      <c r="S319" s="261">
        <v>0</v>
      </c>
    </row>
    <row r="320" spans="1:19" s="252" customFormat="1" ht="15" customHeight="1">
      <c r="A320" s="623"/>
      <c r="B320" s="442"/>
      <c r="C320" s="443"/>
      <c r="D320" s="425"/>
      <c r="E320" s="447"/>
      <c r="F320" s="428"/>
      <c r="G320" s="428"/>
      <c r="H320" s="428"/>
      <c r="I320" s="447"/>
      <c r="J320" s="590"/>
      <c r="K320" s="590"/>
      <c r="L320" s="244" t="s">
        <v>53</v>
      </c>
      <c r="M320" s="261">
        <v>0</v>
      </c>
      <c r="N320" s="261">
        <v>0</v>
      </c>
      <c r="O320" s="261">
        <v>0</v>
      </c>
      <c r="P320" s="261">
        <v>0</v>
      </c>
      <c r="Q320" s="261">
        <v>0</v>
      </c>
      <c r="R320" s="261">
        <v>0</v>
      </c>
      <c r="S320" s="261">
        <v>0</v>
      </c>
    </row>
    <row r="321" spans="1:19" s="252" customFormat="1" ht="18" customHeight="1">
      <c r="A321" s="623"/>
      <c r="B321" s="422" t="s">
        <v>516</v>
      </c>
      <c r="C321" s="422"/>
      <c r="D321" s="425" t="s">
        <v>513</v>
      </c>
      <c r="E321" s="444" t="s">
        <v>691</v>
      </c>
      <c r="F321" s="425">
        <v>5</v>
      </c>
      <c r="G321" s="425">
        <v>13</v>
      </c>
      <c r="H321" s="612">
        <f>G321/F321*100</f>
        <v>260</v>
      </c>
      <c r="I321" s="444" t="s">
        <v>1093</v>
      </c>
      <c r="J321" s="588" t="s">
        <v>174</v>
      </c>
      <c r="K321" s="588" t="s">
        <v>174</v>
      </c>
      <c r="L321" s="243" t="s">
        <v>0</v>
      </c>
      <c r="M321" s="262">
        <f>M324+M327</f>
        <v>166.3</v>
      </c>
      <c r="N321" s="262">
        <f t="shared" ref="N321:S321" si="132">N324+N327</f>
        <v>166.3</v>
      </c>
      <c r="O321" s="262">
        <f t="shared" si="132"/>
        <v>166.3</v>
      </c>
      <c r="P321" s="262">
        <f t="shared" si="132"/>
        <v>0</v>
      </c>
      <c r="Q321" s="262">
        <f t="shared" si="132"/>
        <v>0</v>
      </c>
      <c r="R321" s="262">
        <f t="shared" si="132"/>
        <v>0</v>
      </c>
      <c r="S321" s="262">
        <f t="shared" si="132"/>
        <v>0</v>
      </c>
    </row>
    <row r="322" spans="1:19" s="252" customFormat="1" ht="15.75" customHeight="1">
      <c r="A322" s="623"/>
      <c r="B322" s="422"/>
      <c r="C322" s="422"/>
      <c r="D322" s="425"/>
      <c r="E322" s="444"/>
      <c r="F322" s="425"/>
      <c r="G322" s="425"/>
      <c r="H322" s="612"/>
      <c r="I322" s="444"/>
      <c r="J322" s="589"/>
      <c r="K322" s="589"/>
      <c r="L322" s="244" t="s">
        <v>52</v>
      </c>
      <c r="M322" s="261">
        <f>M325+M328</f>
        <v>0</v>
      </c>
      <c r="N322" s="261">
        <f t="shared" ref="N322:S322" si="133">N325+N328</f>
        <v>0</v>
      </c>
      <c r="O322" s="261">
        <f t="shared" si="133"/>
        <v>0</v>
      </c>
      <c r="P322" s="261">
        <f t="shared" si="133"/>
        <v>0</v>
      </c>
      <c r="Q322" s="261">
        <f t="shared" si="133"/>
        <v>0</v>
      </c>
      <c r="R322" s="261">
        <f t="shared" si="133"/>
        <v>0</v>
      </c>
      <c r="S322" s="261">
        <f t="shared" si="133"/>
        <v>0</v>
      </c>
    </row>
    <row r="323" spans="1:19" s="252" customFormat="1" ht="15.75" customHeight="1">
      <c r="A323" s="623"/>
      <c r="B323" s="422"/>
      <c r="C323" s="422"/>
      <c r="D323" s="425"/>
      <c r="E323" s="444"/>
      <c r="F323" s="425"/>
      <c r="G323" s="425"/>
      <c r="H323" s="612"/>
      <c r="I323" s="444"/>
      <c r="J323" s="590"/>
      <c r="K323" s="590"/>
      <c r="L323" s="244" t="s">
        <v>53</v>
      </c>
      <c r="M323" s="261">
        <f>M326+M329</f>
        <v>166.3</v>
      </c>
      <c r="N323" s="261">
        <f t="shared" ref="N323:S323" si="134">N326+N329</f>
        <v>166.3</v>
      </c>
      <c r="O323" s="261">
        <f t="shared" si="134"/>
        <v>166.3</v>
      </c>
      <c r="P323" s="261">
        <f t="shared" si="134"/>
        <v>0</v>
      </c>
      <c r="Q323" s="261">
        <f t="shared" si="134"/>
        <v>0</v>
      </c>
      <c r="R323" s="261">
        <f t="shared" si="134"/>
        <v>0</v>
      </c>
      <c r="S323" s="261">
        <f t="shared" si="134"/>
        <v>0</v>
      </c>
    </row>
    <row r="324" spans="1:19" s="252" customFormat="1" ht="15.75" customHeight="1">
      <c r="A324" s="623"/>
      <c r="B324" s="706" t="s">
        <v>1089</v>
      </c>
      <c r="C324" s="422"/>
      <c r="D324" s="425" t="s">
        <v>513</v>
      </c>
      <c r="E324" s="444" t="s">
        <v>1088</v>
      </c>
      <c r="F324" s="425">
        <v>8</v>
      </c>
      <c r="G324" s="425">
        <v>13</v>
      </c>
      <c r="H324" s="425">
        <f>G324/F324*100</f>
        <v>162.5</v>
      </c>
      <c r="I324" s="444" t="s">
        <v>1087</v>
      </c>
      <c r="J324" s="686" t="s">
        <v>174</v>
      </c>
      <c r="K324" s="686" t="s">
        <v>174</v>
      </c>
      <c r="L324" s="243" t="s">
        <v>0</v>
      </c>
      <c r="M324" s="262">
        <f>M325+M326</f>
        <v>166.3</v>
      </c>
      <c r="N324" s="262">
        <f t="shared" ref="N324:S324" si="135">N325+N326</f>
        <v>166.3</v>
      </c>
      <c r="O324" s="262">
        <f t="shared" si="135"/>
        <v>166.3</v>
      </c>
      <c r="P324" s="262">
        <f t="shared" si="135"/>
        <v>0</v>
      </c>
      <c r="Q324" s="262">
        <f t="shared" si="135"/>
        <v>0</v>
      </c>
      <c r="R324" s="262">
        <f t="shared" si="135"/>
        <v>0</v>
      </c>
      <c r="S324" s="262">
        <f t="shared" si="135"/>
        <v>0</v>
      </c>
    </row>
    <row r="325" spans="1:19" s="252" customFormat="1" ht="15.75" customHeight="1">
      <c r="A325" s="623"/>
      <c r="B325" s="422"/>
      <c r="C325" s="422"/>
      <c r="D325" s="425"/>
      <c r="E325" s="444"/>
      <c r="F325" s="425"/>
      <c r="G325" s="425"/>
      <c r="H325" s="425"/>
      <c r="I325" s="444"/>
      <c r="J325" s="686"/>
      <c r="K325" s="686"/>
      <c r="L325" s="244" t="s">
        <v>52</v>
      </c>
      <c r="M325" s="261">
        <v>0</v>
      </c>
      <c r="N325" s="261">
        <v>0</v>
      </c>
      <c r="O325" s="261">
        <v>0</v>
      </c>
      <c r="P325" s="261">
        <v>0</v>
      </c>
      <c r="Q325" s="261">
        <v>0</v>
      </c>
      <c r="R325" s="261">
        <v>0</v>
      </c>
      <c r="S325" s="261">
        <v>0</v>
      </c>
    </row>
    <row r="326" spans="1:19" s="252" customFormat="1" ht="15.75" customHeight="1">
      <c r="A326" s="623"/>
      <c r="B326" s="422"/>
      <c r="C326" s="422"/>
      <c r="D326" s="425"/>
      <c r="E326" s="444"/>
      <c r="F326" s="425"/>
      <c r="G326" s="425"/>
      <c r="H326" s="425"/>
      <c r="I326" s="444"/>
      <c r="J326" s="686"/>
      <c r="K326" s="686"/>
      <c r="L326" s="244" t="s">
        <v>53</v>
      </c>
      <c r="M326" s="261">
        <v>166.3</v>
      </c>
      <c r="N326" s="261">
        <v>166.3</v>
      </c>
      <c r="O326" s="261">
        <v>166.3</v>
      </c>
      <c r="P326" s="261">
        <v>0</v>
      </c>
      <c r="Q326" s="261">
        <v>0</v>
      </c>
      <c r="R326" s="261">
        <v>0</v>
      </c>
      <c r="S326" s="261">
        <v>0</v>
      </c>
    </row>
    <row r="327" spans="1:19" s="252" customFormat="1" ht="24" customHeight="1">
      <c r="A327" s="623"/>
      <c r="B327" s="422" t="s">
        <v>1090</v>
      </c>
      <c r="C327" s="422"/>
      <c r="D327" s="425" t="s">
        <v>513</v>
      </c>
      <c r="E327" s="444" t="s">
        <v>1091</v>
      </c>
      <c r="F327" s="425">
        <v>130</v>
      </c>
      <c r="G327" s="425">
        <v>270</v>
      </c>
      <c r="H327" s="425">
        <f>G327/F327*100</f>
        <v>207.69230769230771</v>
      </c>
      <c r="I327" s="444" t="s">
        <v>1092</v>
      </c>
      <c r="J327" s="686" t="s">
        <v>174</v>
      </c>
      <c r="K327" s="686" t="s">
        <v>174</v>
      </c>
      <c r="L327" s="243" t="s">
        <v>0</v>
      </c>
      <c r="M327" s="262">
        <v>0</v>
      </c>
      <c r="N327" s="262">
        <v>0</v>
      </c>
      <c r="O327" s="262">
        <v>0</v>
      </c>
      <c r="P327" s="262">
        <v>0</v>
      </c>
      <c r="Q327" s="262">
        <v>0</v>
      </c>
      <c r="R327" s="262">
        <v>0</v>
      </c>
      <c r="S327" s="262">
        <v>0</v>
      </c>
    </row>
    <row r="328" spans="1:19" s="252" customFormat="1" ht="24.75" customHeight="1">
      <c r="A328" s="623"/>
      <c r="B328" s="422"/>
      <c r="C328" s="422"/>
      <c r="D328" s="425"/>
      <c r="E328" s="444"/>
      <c r="F328" s="425"/>
      <c r="G328" s="425"/>
      <c r="H328" s="425"/>
      <c r="I328" s="444"/>
      <c r="J328" s="686"/>
      <c r="K328" s="686"/>
      <c r="L328" s="244" t="s">
        <v>52</v>
      </c>
      <c r="M328" s="261">
        <v>0</v>
      </c>
      <c r="N328" s="261">
        <v>0</v>
      </c>
      <c r="O328" s="261">
        <v>0</v>
      </c>
      <c r="P328" s="261">
        <v>0</v>
      </c>
      <c r="Q328" s="261">
        <v>0</v>
      </c>
      <c r="R328" s="261">
        <v>0</v>
      </c>
      <c r="S328" s="261">
        <v>0</v>
      </c>
    </row>
    <row r="329" spans="1:19" s="252" customFormat="1" ht="21.75" customHeight="1">
      <c r="A329" s="623"/>
      <c r="B329" s="422"/>
      <c r="C329" s="422"/>
      <c r="D329" s="425"/>
      <c r="E329" s="444"/>
      <c r="F329" s="425"/>
      <c r="G329" s="425"/>
      <c r="H329" s="425"/>
      <c r="I329" s="444"/>
      <c r="J329" s="686"/>
      <c r="K329" s="686"/>
      <c r="L329" s="244" t="s">
        <v>53</v>
      </c>
      <c r="M329" s="261">
        <v>0</v>
      </c>
      <c r="N329" s="261">
        <v>0</v>
      </c>
      <c r="O329" s="261">
        <v>0</v>
      </c>
      <c r="P329" s="261">
        <v>0</v>
      </c>
      <c r="Q329" s="261">
        <v>0</v>
      </c>
      <c r="R329" s="261">
        <v>0</v>
      </c>
      <c r="S329" s="261">
        <v>0</v>
      </c>
    </row>
    <row r="330" spans="1:19" s="252" customFormat="1" ht="18.75" customHeight="1">
      <c r="A330" s="623"/>
      <c r="B330" s="438" t="s">
        <v>1313</v>
      </c>
      <c r="C330" s="439"/>
      <c r="D330" s="426" t="s">
        <v>513</v>
      </c>
      <c r="E330" s="445" t="s">
        <v>1094</v>
      </c>
      <c r="F330" s="426">
        <v>30</v>
      </c>
      <c r="G330" s="426">
        <v>65</v>
      </c>
      <c r="H330" s="426">
        <f>G330/F330*100</f>
        <v>216.66666666666666</v>
      </c>
      <c r="I330" s="445" t="s">
        <v>1379</v>
      </c>
      <c r="J330" s="588" t="s">
        <v>174</v>
      </c>
      <c r="K330" s="588" t="s">
        <v>174</v>
      </c>
      <c r="L330" s="243" t="s">
        <v>0</v>
      </c>
      <c r="M330" s="389">
        <f>SUM(M331:M332)</f>
        <v>192.1</v>
      </c>
      <c r="N330" s="389">
        <f t="shared" ref="N330:S330" si="136">SUM(N331:N332)</f>
        <v>192.1</v>
      </c>
      <c r="O330" s="389">
        <f t="shared" si="136"/>
        <v>192.1</v>
      </c>
      <c r="P330" s="389">
        <f t="shared" si="136"/>
        <v>0</v>
      </c>
      <c r="Q330" s="389">
        <f t="shared" si="136"/>
        <v>0</v>
      </c>
      <c r="R330" s="389">
        <f t="shared" si="136"/>
        <v>0</v>
      </c>
      <c r="S330" s="389">
        <f t="shared" si="136"/>
        <v>0</v>
      </c>
    </row>
    <row r="331" spans="1:19" s="252" customFormat="1" ht="22.5" customHeight="1">
      <c r="A331" s="623"/>
      <c r="B331" s="440"/>
      <c r="C331" s="441"/>
      <c r="D331" s="427"/>
      <c r="E331" s="446"/>
      <c r="F331" s="427"/>
      <c r="G331" s="427"/>
      <c r="H331" s="427"/>
      <c r="I331" s="446"/>
      <c r="J331" s="589"/>
      <c r="K331" s="589"/>
      <c r="L331" s="263" t="s">
        <v>52</v>
      </c>
      <c r="M331" s="390">
        <v>0</v>
      </c>
      <c r="N331" s="390">
        <v>0</v>
      </c>
      <c r="O331" s="390">
        <v>0</v>
      </c>
      <c r="P331" s="390">
        <v>0</v>
      </c>
      <c r="Q331" s="390">
        <v>0</v>
      </c>
      <c r="R331" s="390">
        <v>0</v>
      </c>
      <c r="S331" s="390">
        <v>0</v>
      </c>
    </row>
    <row r="332" spans="1:19" s="252" customFormat="1" ht="25.5" customHeight="1">
      <c r="A332" s="623"/>
      <c r="B332" s="442"/>
      <c r="C332" s="443"/>
      <c r="D332" s="428"/>
      <c r="E332" s="447"/>
      <c r="F332" s="428"/>
      <c r="G332" s="428"/>
      <c r="H332" s="428"/>
      <c r="I332" s="447"/>
      <c r="J332" s="590"/>
      <c r="K332" s="590"/>
      <c r="L332" s="263" t="s">
        <v>53</v>
      </c>
      <c r="M332" s="390">
        <v>192.1</v>
      </c>
      <c r="N332" s="390">
        <v>192.1</v>
      </c>
      <c r="O332" s="390">
        <v>192.1</v>
      </c>
      <c r="P332" s="390">
        <v>0</v>
      </c>
      <c r="Q332" s="390">
        <v>0</v>
      </c>
      <c r="R332" s="390">
        <v>0</v>
      </c>
      <c r="S332" s="390">
        <v>0</v>
      </c>
    </row>
    <row r="333" spans="1:19" s="252" customFormat="1" ht="17.25" customHeight="1">
      <c r="A333" s="623"/>
      <c r="B333" s="438" t="s">
        <v>1096</v>
      </c>
      <c r="C333" s="439"/>
      <c r="D333" s="426" t="s">
        <v>513</v>
      </c>
      <c r="E333" s="445" t="s">
        <v>1095</v>
      </c>
      <c r="F333" s="426">
        <v>35</v>
      </c>
      <c r="G333" s="426">
        <v>64</v>
      </c>
      <c r="H333" s="426">
        <f>G333/F333*100</f>
        <v>182.85714285714286</v>
      </c>
      <c r="I333" s="445" t="s">
        <v>1380</v>
      </c>
      <c r="J333" s="588" t="s">
        <v>174</v>
      </c>
      <c r="K333" s="588" t="s">
        <v>174</v>
      </c>
      <c r="L333" s="264" t="s">
        <v>0</v>
      </c>
      <c r="M333" s="341">
        <f>SUM(M334:M335)</f>
        <v>192.1</v>
      </c>
      <c r="N333" s="341">
        <f t="shared" ref="N333:S333" si="137">SUM(N334:N335)</f>
        <v>192.1</v>
      </c>
      <c r="O333" s="341">
        <f t="shared" si="137"/>
        <v>192.1</v>
      </c>
      <c r="P333" s="341">
        <f t="shared" si="137"/>
        <v>0</v>
      </c>
      <c r="Q333" s="341">
        <f t="shared" si="137"/>
        <v>0</v>
      </c>
      <c r="R333" s="341">
        <f t="shared" si="137"/>
        <v>0</v>
      </c>
      <c r="S333" s="341">
        <f t="shared" si="137"/>
        <v>0</v>
      </c>
    </row>
    <row r="334" spans="1:19" s="252" customFormat="1" ht="16.5" customHeight="1">
      <c r="A334" s="623"/>
      <c r="B334" s="440"/>
      <c r="C334" s="441"/>
      <c r="D334" s="427"/>
      <c r="E334" s="446"/>
      <c r="F334" s="427"/>
      <c r="G334" s="427"/>
      <c r="H334" s="427"/>
      <c r="I334" s="446"/>
      <c r="J334" s="589"/>
      <c r="K334" s="589"/>
      <c r="L334" s="241" t="s">
        <v>52</v>
      </c>
      <c r="M334" s="336">
        <v>0</v>
      </c>
      <c r="N334" s="336">
        <v>0</v>
      </c>
      <c r="O334" s="336">
        <v>0</v>
      </c>
      <c r="P334" s="336">
        <v>0</v>
      </c>
      <c r="Q334" s="336">
        <v>0</v>
      </c>
      <c r="R334" s="336">
        <v>0</v>
      </c>
      <c r="S334" s="336">
        <v>0</v>
      </c>
    </row>
    <row r="335" spans="1:19" s="252" customFormat="1" ht="18.75" customHeight="1">
      <c r="A335" s="623"/>
      <c r="B335" s="442"/>
      <c r="C335" s="443"/>
      <c r="D335" s="428"/>
      <c r="E335" s="447"/>
      <c r="F335" s="428"/>
      <c r="G335" s="428"/>
      <c r="H335" s="428"/>
      <c r="I335" s="447"/>
      <c r="J335" s="590"/>
      <c r="K335" s="590"/>
      <c r="L335" s="241" t="s">
        <v>53</v>
      </c>
      <c r="M335" s="336">
        <v>192.1</v>
      </c>
      <c r="N335" s="336">
        <v>192.1</v>
      </c>
      <c r="O335" s="336">
        <v>192.1</v>
      </c>
      <c r="P335" s="336">
        <v>0</v>
      </c>
      <c r="Q335" s="336">
        <v>0</v>
      </c>
      <c r="R335" s="336">
        <v>0</v>
      </c>
      <c r="S335" s="336">
        <v>0</v>
      </c>
    </row>
    <row r="336" spans="1:19" s="252" customFormat="1" ht="17.25" customHeight="1">
      <c r="A336" s="623"/>
      <c r="B336" s="438" t="s">
        <v>1097</v>
      </c>
      <c r="C336" s="439"/>
      <c r="D336" s="426" t="s">
        <v>513</v>
      </c>
      <c r="E336" s="445" t="s">
        <v>1098</v>
      </c>
      <c r="F336" s="426">
        <v>1580</v>
      </c>
      <c r="G336" s="426">
        <v>3640</v>
      </c>
      <c r="H336" s="426">
        <f>G336/F336*100</f>
        <v>230.37974683544303</v>
      </c>
      <c r="I336" s="445" t="s">
        <v>1379</v>
      </c>
      <c r="J336" s="588" t="s">
        <v>174</v>
      </c>
      <c r="K336" s="588" t="s">
        <v>174</v>
      </c>
      <c r="L336" s="247" t="s">
        <v>0</v>
      </c>
      <c r="M336" s="341">
        <f>SUM(M337:M338)</f>
        <v>192.1</v>
      </c>
      <c r="N336" s="341">
        <f t="shared" ref="N336:S336" si="138">SUM(N337:N338)</f>
        <v>192.1</v>
      </c>
      <c r="O336" s="341">
        <f t="shared" si="138"/>
        <v>192.1</v>
      </c>
      <c r="P336" s="341">
        <f t="shared" si="138"/>
        <v>0</v>
      </c>
      <c r="Q336" s="341">
        <f t="shared" si="138"/>
        <v>0</v>
      </c>
      <c r="R336" s="341">
        <f t="shared" si="138"/>
        <v>0</v>
      </c>
      <c r="S336" s="341">
        <f t="shared" si="138"/>
        <v>0</v>
      </c>
    </row>
    <row r="337" spans="1:19" s="252" customFormat="1" ht="18" customHeight="1">
      <c r="A337" s="623"/>
      <c r="B337" s="440"/>
      <c r="C337" s="441"/>
      <c r="D337" s="427"/>
      <c r="E337" s="446"/>
      <c r="F337" s="427"/>
      <c r="G337" s="427"/>
      <c r="H337" s="427"/>
      <c r="I337" s="446"/>
      <c r="J337" s="589"/>
      <c r="K337" s="589"/>
      <c r="L337" s="244" t="s">
        <v>52</v>
      </c>
      <c r="M337" s="336">
        <v>0</v>
      </c>
      <c r="N337" s="336">
        <v>0</v>
      </c>
      <c r="O337" s="336">
        <v>0</v>
      </c>
      <c r="P337" s="336">
        <v>0</v>
      </c>
      <c r="Q337" s="336">
        <v>0</v>
      </c>
      <c r="R337" s="336">
        <v>0</v>
      </c>
      <c r="S337" s="336">
        <v>0</v>
      </c>
    </row>
    <row r="338" spans="1:19" s="252" customFormat="1" ht="21" customHeight="1">
      <c r="A338" s="623"/>
      <c r="B338" s="442"/>
      <c r="C338" s="443"/>
      <c r="D338" s="428"/>
      <c r="E338" s="447"/>
      <c r="F338" s="428"/>
      <c r="G338" s="428"/>
      <c r="H338" s="428"/>
      <c r="I338" s="447"/>
      <c r="J338" s="590"/>
      <c r="K338" s="590"/>
      <c r="L338" s="244" t="s">
        <v>53</v>
      </c>
      <c r="M338" s="336">
        <v>192.1</v>
      </c>
      <c r="N338" s="336">
        <v>192.1</v>
      </c>
      <c r="O338" s="336">
        <v>192.1</v>
      </c>
      <c r="P338" s="336">
        <v>0</v>
      </c>
      <c r="Q338" s="336">
        <v>0</v>
      </c>
      <c r="R338" s="336">
        <v>0</v>
      </c>
      <c r="S338" s="336">
        <v>0</v>
      </c>
    </row>
    <row r="339" spans="1:19" s="252" customFormat="1" ht="26.25" customHeight="1">
      <c r="A339" s="623"/>
      <c r="B339" s="438" t="s">
        <v>1314</v>
      </c>
      <c r="C339" s="439"/>
      <c r="D339" s="426" t="s">
        <v>513</v>
      </c>
      <c r="E339" s="445" t="s">
        <v>517</v>
      </c>
      <c r="F339" s="426" t="s">
        <v>1067</v>
      </c>
      <c r="G339" s="426">
        <v>2</v>
      </c>
      <c r="H339" s="426">
        <v>100</v>
      </c>
      <c r="I339" s="445" t="s">
        <v>664</v>
      </c>
      <c r="J339" s="588" t="s">
        <v>174</v>
      </c>
      <c r="K339" s="588" t="s">
        <v>174</v>
      </c>
      <c r="L339" s="243" t="s">
        <v>0</v>
      </c>
      <c r="M339" s="389">
        <f>SUM(M340:M341)</f>
        <v>1890.5</v>
      </c>
      <c r="N339" s="389">
        <f t="shared" ref="N339:R339" si="139">SUM(N340:N341)</f>
        <v>1890.5</v>
      </c>
      <c r="O339" s="389">
        <f t="shared" si="139"/>
        <v>309</v>
      </c>
      <c r="P339" s="389">
        <f t="shared" si="139"/>
        <v>370.3</v>
      </c>
      <c r="Q339" s="389">
        <f t="shared" si="139"/>
        <v>289.60000000000002</v>
      </c>
      <c r="R339" s="389">
        <f t="shared" si="139"/>
        <v>0</v>
      </c>
      <c r="S339" s="389">
        <f>SUM(S340:S341)</f>
        <v>921.6</v>
      </c>
    </row>
    <row r="340" spans="1:19" s="252" customFormat="1" ht="31.5" customHeight="1">
      <c r="A340" s="623"/>
      <c r="B340" s="440"/>
      <c r="C340" s="441"/>
      <c r="D340" s="427"/>
      <c r="E340" s="446"/>
      <c r="F340" s="427"/>
      <c r="G340" s="427"/>
      <c r="H340" s="427"/>
      <c r="I340" s="446"/>
      <c r="J340" s="589"/>
      <c r="K340" s="589"/>
      <c r="L340" s="263" t="s">
        <v>52</v>
      </c>
      <c r="M340" s="390">
        <v>1890.5</v>
      </c>
      <c r="N340" s="391">
        <v>1890.5</v>
      </c>
      <c r="O340" s="390">
        <v>309</v>
      </c>
      <c r="P340" s="390">
        <v>370.3</v>
      </c>
      <c r="Q340" s="390">
        <v>289.60000000000002</v>
      </c>
      <c r="R340" s="390">
        <v>0</v>
      </c>
      <c r="S340" s="390">
        <v>921.6</v>
      </c>
    </row>
    <row r="341" spans="1:19" s="252" customFormat="1" ht="21" customHeight="1">
      <c r="A341" s="623"/>
      <c r="B341" s="442"/>
      <c r="C341" s="443"/>
      <c r="D341" s="428"/>
      <c r="E341" s="447"/>
      <c r="F341" s="428"/>
      <c r="G341" s="428"/>
      <c r="H341" s="428"/>
      <c r="I341" s="447"/>
      <c r="J341" s="590"/>
      <c r="K341" s="590"/>
      <c r="L341" s="263" t="s">
        <v>53</v>
      </c>
      <c r="M341" s="390">
        <v>0</v>
      </c>
      <c r="N341" s="390">
        <v>0</v>
      </c>
      <c r="O341" s="390">
        <v>0</v>
      </c>
      <c r="P341" s="390">
        <v>0</v>
      </c>
      <c r="Q341" s="390">
        <v>0</v>
      </c>
      <c r="R341" s="390">
        <v>0</v>
      </c>
      <c r="S341" s="390">
        <v>0</v>
      </c>
    </row>
    <row r="342" spans="1:19" s="252" customFormat="1" ht="18" customHeight="1">
      <c r="A342" s="623"/>
      <c r="B342" s="438" t="s">
        <v>1099</v>
      </c>
      <c r="C342" s="439"/>
      <c r="D342" s="426" t="s">
        <v>513</v>
      </c>
      <c r="E342" s="445" t="s">
        <v>518</v>
      </c>
      <c r="F342" s="426" t="s">
        <v>519</v>
      </c>
      <c r="G342" s="426">
        <v>11.1</v>
      </c>
      <c r="H342" s="426">
        <f>11.1/10*100</f>
        <v>110.99999999999999</v>
      </c>
      <c r="I342" s="445" t="s">
        <v>664</v>
      </c>
      <c r="J342" s="588" t="s">
        <v>174</v>
      </c>
      <c r="K342" s="588" t="s">
        <v>174</v>
      </c>
      <c r="L342" s="264" t="s">
        <v>0</v>
      </c>
      <c r="M342" s="341">
        <f>SUM(M343:M344)</f>
        <v>1890.5</v>
      </c>
      <c r="N342" s="341">
        <f t="shared" ref="N342:S342" si="140">SUM(N343:N344)</f>
        <v>1890.5</v>
      </c>
      <c r="O342" s="341">
        <f t="shared" si="140"/>
        <v>309</v>
      </c>
      <c r="P342" s="341">
        <f t="shared" si="140"/>
        <v>370.3</v>
      </c>
      <c r="Q342" s="341">
        <f t="shared" si="140"/>
        <v>289.60000000000002</v>
      </c>
      <c r="R342" s="341">
        <f t="shared" si="140"/>
        <v>0</v>
      </c>
      <c r="S342" s="341">
        <f t="shared" si="140"/>
        <v>921.6</v>
      </c>
    </row>
    <row r="343" spans="1:19" s="252" customFormat="1" ht="16.5" customHeight="1">
      <c r="A343" s="623"/>
      <c r="B343" s="440"/>
      <c r="C343" s="441"/>
      <c r="D343" s="427"/>
      <c r="E343" s="446"/>
      <c r="F343" s="427"/>
      <c r="G343" s="427"/>
      <c r="H343" s="427"/>
      <c r="I343" s="446"/>
      <c r="J343" s="589"/>
      <c r="K343" s="589"/>
      <c r="L343" s="241" t="s">
        <v>52</v>
      </c>
      <c r="M343" s="336">
        <v>1890.5</v>
      </c>
      <c r="N343" s="392">
        <v>1890.5</v>
      </c>
      <c r="O343" s="336">
        <v>309</v>
      </c>
      <c r="P343" s="336">
        <v>370.3</v>
      </c>
      <c r="Q343" s="336">
        <v>289.60000000000002</v>
      </c>
      <c r="R343" s="336">
        <v>0</v>
      </c>
      <c r="S343" s="336">
        <v>921.6</v>
      </c>
    </row>
    <row r="344" spans="1:19" s="252" customFormat="1" ht="15.75" customHeight="1">
      <c r="A344" s="623"/>
      <c r="B344" s="442"/>
      <c r="C344" s="443"/>
      <c r="D344" s="428"/>
      <c r="E344" s="447"/>
      <c r="F344" s="428"/>
      <c r="G344" s="428"/>
      <c r="H344" s="428"/>
      <c r="I344" s="447"/>
      <c r="J344" s="590"/>
      <c r="K344" s="590"/>
      <c r="L344" s="241" t="s">
        <v>53</v>
      </c>
      <c r="M344" s="336">
        <v>0</v>
      </c>
      <c r="N344" s="392">
        <v>0</v>
      </c>
      <c r="O344" s="336">
        <v>0</v>
      </c>
      <c r="P344" s="336">
        <v>0</v>
      </c>
      <c r="Q344" s="336">
        <v>0</v>
      </c>
      <c r="R344" s="336">
        <v>0</v>
      </c>
      <c r="S344" s="336">
        <v>0</v>
      </c>
    </row>
    <row r="345" spans="1:19" s="252" customFormat="1" ht="19.5" customHeight="1">
      <c r="A345" s="623"/>
      <c r="B345" s="438" t="s">
        <v>1100</v>
      </c>
      <c r="C345" s="439"/>
      <c r="D345" s="426" t="s">
        <v>513</v>
      </c>
      <c r="E345" s="445" t="s">
        <v>1315</v>
      </c>
      <c r="F345" s="426" t="s">
        <v>1067</v>
      </c>
      <c r="G345" s="426">
        <v>2</v>
      </c>
      <c r="H345" s="426">
        <v>100</v>
      </c>
      <c r="I345" s="445" t="s">
        <v>664</v>
      </c>
      <c r="J345" s="588" t="s">
        <v>174</v>
      </c>
      <c r="K345" s="588" t="s">
        <v>174</v>
      </c>
      <c r="L345" s="264" t="s">
        <v>0</v>
      </c>
      <c r="M345" s="341">
        <v>0</v>
      </c>
      <c r="N345" s="341">
        <v>0</v>
      </c>
      <c r="O345" s="341">
        <v>0</v>
      </c>
      <c r="P345" s="341">
        <v>0</v>
      </c>
      <c r="Q345" s="341">
        <v>0</v>
      </c>
      <c r="R345" s="341">
        <v>0</v>
      </c>
      <c r="S345" s="341">
        <v>0</v>
      </c>
    </row>
    <row r="346" spans="1:19" s="252" customFormat="1" ht="17.25" customHeight="1">
      <c r="A346" s="623"/>
      <c r="B346" s="440"/>
      <c r="C346" s="441"/>
      <c r="D346" s="427"/>
      <c r="E346" s="446"/>
      <c r="F346" s="427"/>
      <c r="G346" s="427"/>
      <c r="H346" s="427"/>
      <c r="I346" s="446"/>
      <c r="J346" s="589"/>
      <c r="K346" s="589"/>
      <c r="L346" s="241" t="s">
        <v>52</v>
      </c>
      <c r="M346" s="336">
        <v>1890.5</v>
      </c>
      <c r="N346" s="336">
        <v>1890.5</v>
      </c>
      <c r="O346" s="336">
        <v>309</v>
      </c>
      <c r="P346" s="336">
        <v>370.3</v>
      </c>
      <c r="Q346" s="336">
        <v>289.60000000000002</v>
      </c>
      <c r="R346" s="336">
        <v>0</v>
      </c>
      <c r="S346" s="336">
        <v>921.6</v>
      </c>
    </row>
    <row r="347" spans="1:19" s="252" customFormat="1" ht="18" customHeight="1">
      <c r="A347" s="623"/>
      <c r="B347" s="442"/>
      <c r="C347" s="443"/>
      <c r="D347" s="428"/>
      <c r="E347" s="447"/>
      <c r="F347" s="428"/>
      <c r="G347" s="428"/>
      <c r="H347" s="428"/>
      <c r="I347" s="447"/>
      <c r="J347" s="590"/>
      <c r="K347" s="590"/>
      <c r="L347" s="241" t="s">
        <v>53</v>
      </c>
      <c r="M347" s="336">
        <v>0</v>
      </c>
      <c r="N347" s="336">
        <v>0</v>
      </c>
      <c r="O347" s="336">
        <v>0</v>
      </c>
      <c r="P347" s="336">
        <v>0</v>
      </c>
      <c r="Q347" s="336">
        <v>0</v>
      </c>
      <c r="R347" s="336">
        <v>0</v>
      </c>
      <c r="S347" s="336">
        <v>0</v>
      </c>
    </row>
    <row r="348" spans="1:19" ht="28.5" customHeight="1">
      <c r="A348" s="623"/>
      <c r="B348" s="454" t="s">
        <v>1101</v>
      </c>
      <c r="C348" s="455"/>
      <c r="D348" s="460" t="s">
        <v>513</v>
      </c>
      <c r="E348" s="460" t="s">
        <v>1077</v>
      </c>
      <c r="F348" s="460">
        <v>18600</v>
      </c>
      <c r="G348" s="460">
        <v>18600</v>
      </c>
      <c r="H348" s="460">
        <f>G348/F348*100</f>
        <v>100</v>
      </c>
      <c r="I348" s="474" t="s">
        <v>1381</v>
      </c>
      <c r="J348" s="703" t="s">
        <v>542</v>
      </c>
      <c r="K348" s="703" t="s">
        <v>396</v>
      </c>
      <c r="L348" s="204" t="s">
        <v>0</v>
      </c>
      <c r="M348" s="393">
        <f>M351+M354</f>
        <v>3391.6000000000004</v>
      </c>
      <c r="N348" s="393">
        <f t="shared" ref="N348:S348" si="141">N351+N354</f>
        <v>4992.7</v>
      </c>
      <c r="O348" s="393">
        <f t="shared" si="141"/>
        <v>4992.7</v>
      </c>
      <c r="P348" s="393">
        <f t="shared" si="141"/>
        <v>0</v>
      </c>
      <c r="Q348" s="393">
        <f t="shared" si="141"/>
        <v>0</v>
      </c>
      <c r="R348" s="393">
        <f t="shared" si="141"/>
        <v>0</v>
      </c>
      <c r="S348" s="393">
        <f t="shared" si="141"/>
        <v>0</v>
      </c>
    </row>
    <row r="349" spans="1:19" ht="21.75" customHeight="1">
      <c r="A349" s="623"/>
      <c r="B349" s="456"/>
      <c r="C349" s="457"/>
      <c r="D349" s="461"/>
      <c r="E349" s="461"/>
      <c r="F349" s="461"/>
      <c r="G349" s="461"/>
      <c r="H349" s="461"/>
      <c r="I349" s="475"/>
      <c r="J349" s="704"/>
      <c r="K349" s="704"/>
      <c r="L349" s="76" t="s">
        <v>52</v>
      </c>
      <c r="M349" s="351">
        <f>M352+M355</f>
        <v>0</v>
      </c>
      <c r="N349" s="351">
        <f>N352+N355</f>
        <v>67.2</v>
      </c>
      <c r="O349" s="351">
        <f t="shared" ref="O349:S349" si="142">O352+O355</f>
        <v>67.2</v>
      </c>
      <c r="P349" s="351">
        <f t="shared" si="142"/>
        <v>0</v>
      </c>
      <c r="Q349" s="351">
        <f t="shared" si="142"/>
        <v>0</v>
      </c>
      <c r="R349" s="351">
        <f t="shared" si="142"/>
        <v>0</v>
      </c>
      <c r="S349" s="351">
        <f t="shared" si="142"/>
        <v>0</v>
      </c>
    </row>
    <row r="350" spans="1:19" ht="28.5" customHeight="1">
      <c r="A350" s="623"/>
      <c r="B350" s="458"/>
      <c r="C350" s="459"/>
      <c r="D350" s="462"/>
      <c r="E350" s="462"/>
      <c r="F350" s="462"/>
      <c r="G350" s="462"/>
      <c r="H350" s="462"/>
      <c r="I350" s="476"/>
      <c r="J350" s="705"/>
      <c r="K350" s="705"/>
      <c r="L350" s="13" t="s">
        <v>53</v>
      </c>
      <c r="M350" s="351">
        <f>M353+M356</f>
        <v>3391.6000000000004</v>
      </c>
      <c r="N350" s="351">
        <f t="shared" ref="N350:S350" si="143">N353+N356</f>
        <v>4925.5</v>
      </c>
      <c r="O350" s="351">
        <f t="shared" si="143"/>
        <v>4925.5</v>
      </c>
      <c r="P350" s="351">
        <f t="shared" si="143"/>
        <v>0</v>
      </c>
      <c r="Q350" s="351">
        <f t="shared" si="143"/>
        <v>0</v>
      </c>
      <c r="R350" s="351">
        <f t="shared" si="143"/>
        <v>0</v>
      </c>
      <c r="S350" s="351">
        <f t="shared" si="143"/>
        <v>0</v>
      </c>
    </row>
    <row r="351" spans="1:19" s="252" customFormat="1" ht="20.25" customHeight="1">
      <c r="A351" s="623"/>
      <c r="B351" s="438" t="s">
        <v>1102</v>
      </c>
      <c r="C351" s="439"/>
      <c r="D351" s="426" t="s">
        <v>513</v>
      </c>
      <c r="E351" s="426" t="s">
        <v>1103</v>
      </c>
      <c r="F351" s="426">
        <v>130</v>
      </c>
      <c r="G351" s="426">
        <v>288</v>
      </c>
      <c r="H351" s="426">
        <f>G351/F351*100</f>
        <v>221.53846153846155</v>
      </c>
      <c r="I351" s="445" t="s">
        <v>1104</v>
      </c>
      <c r="J351" s="588" t="s">
        <v>542</v>
      </c>
      <c r="K351" s="588" t="s">
        <v>396</v>
      </c>
      <c r="L351" s="243" t="s">
        <v>0</v>
      </c>
      <c r="M351" s="336">
        <f>M352+M353</f>
        <v>3387.3</v>
      </c>
      <c r="N351" s="336">
        <f t="shared" ref="N351:S351" si="144">N352+N353</f>
        <v>4986.3999999999996</v>
      </c>
      <c r="O351" s="336">
        <f t="shared" si="144"/>
        <v>4986.3999999999996</v>
      </c>
      <c r="P351" s="336">
        <f t="shared" si="144"/>
        <v>0</v>
      </c>
      <c r="Q351" s="336">
        <f t="shared" si="144"/>
        <v>0</v>
      </c>
      <c r="R351" s="336">
        <f t="shared" si="144"/>
        <v>0</v>
      </c>
      <c r="S351" s="336">
        <f t="shared" si="144"/>
        <v>0</v>
      </c>
    </row>
    <row r="352" spans="1:19" s="252" customFormat="1" ht="17.25" customHeight="1">
      <c r="A352" s="623"/>
      <c r="B352" s="440"/>
      <c r="C352" s="441"/>
      <c r="D352" s="427"/>
      <c r="E352" s="427"/>
      <c r="F352" s="427"/>
      <c r="G352" s="427"/>
      <c r="H352" s="427"/>
      <c r="I352" s="446"/>
      <c r="J352" s="589"/>
      <c r="K352" s="589"/>
      <c r="L352" s="244" t="s">
        <v>52</v>
      </c>
      <c r="M352" s="336">
        <v>0</v>
      </c>
      <c r="N352" s="336">
        <v>67.2</v>
      </c>
      <c r="O352" s="336">
        <v>67.2</v>
      </c>
      <c r="P352" s="336">
        <v>0</v>
      </c>
      <c r="Q352" s="336">
        <v>0</v>
      </c>
      <c r="R352" s="336">
        <v>0</v>
      </c>
      <c r="S352" s="336">
        <v>0</v>
      </c>
    </row>
    <row r="353" spans="1:19" s="252" customFormat="1" ht="18" customHeight="1">
      <c r="A353" s="623"/>
      <c r="B353" s="442"/>
      <c r="C353" s="443"/>
      <c r="D353" s="428"/>
      <c r="E353" s="428"/>
      <c r="F353" s="428"/>
      <c r="G353" s="428"/>
      <c r="H353" s="428"/>
      <c r="I353" s="447"/>
      <c r="J353" s="590"/>
      <c r="K353" s="590"/>
      <c r="L353" s="244" t="s">
        <v>53</v>
      </c>
      <c r="M353" s="336">
        <v>3387.3</v>
      </c>
      <c r="N353" s="336">
        <v>4919.2</v>
      </c>
      <c r="O353" s="336">
        <v>4919.2</v>
      </c>
      <c r="P353" s="336">
        <v>0</v>
      </c>
      <c r="Q353" s="336">
        <v>0</v>
      </c>
      <c r="R353" s="336">
        <v>0</v>
      </c>
      <c r="S353" s="336">
        <v>0</v>
      </c>
    </row>
    <row r="354" spans="1:19" s="252" customFormat="1" ht="25.5" customHeight="1">
      <c r="A354" s="623"/>
      <c r="B354" s="422" t="s">
        <v>1105</v>
      </c>
      <c r="C354" s="422"/>
      <c r="D354" s="425" t="s">
        <v>513</v>
      </c>
      <c r="E354" s="425" t="s">
        <v>1106</v>
      </c>
      <c r="F354" s="425">
        <v>120</v>
      </c>
      <c r="G354" s="425">
        <v>270</v>
      </c>
      <c r="H354" s="425">
        <f>G354/F354*100</f>
        <v>225</v>
      </c>
      <c r="I354" s="444" t="s">
        <v>1104</v>
      </c>
      <c r="J354" s="686" t="s">
        <v>174</v>
      </c>
      <c r="K354" s="686" t="s">
        <v>174</v>
      </c>
      <c r="L354" s="243" t="s">
        <v>0</v>
      </c>
      <c r="M354" s="336">
        <f>M355+M356</f>
        <v>4.3</v>
      </c>
      <c r="N354" s="336">
        <f t="shared" ref="N354:S354" si="145">N355+N356</f>
        <v>6.3</v>
      </c>
      <c r="O354" s="336">
        <f t="shared" si="145"/>
        <v>6.3</v>
      </c>
      <c r="P354" s="336">
        <f t="shared" si="145"/>
        <v>0</v>
      </c>
      <c r="Q354" s="336">
        <f t="shared" si="145"/>
        <v>0</v>
      </c>
      <c r="R354" s="336">
        <f t="shared" si="145"/>
        <v>0</v>
      </c>
      <c r="S354" s="336">
        <f t="shared" si="145"/>
        <v>0</v>
      </c>
    </row>
    <row r="355" spans="1:19" s="252" customFormat="1" ht="17.25" customHeight="1">
      <c r="A355" s="623"/>
      <c r="B355" s="422"/>
      <c r="C355" s="422"/>
      <c r="D355" s="425"/>
      <c r="E355" s="425"/>
      <c r="F355" s="425"/>
      <c r="G355" s="425"/>
      <c r="H355" s="425"/>
      <c r="I355" s="444"/>
      <c r="J355" s="686"/>
      <c r="K355" s="686"/>
      <c r="L355" s="244" t="s">
        <v>52</v>
      </c>
      <c r="M355" s="336">
        <v>0</v>
      </c>
      <c r="N355" s="336">
        <v>0</v>
      </c>
      <c r="O355" s="336">
        <v>0</v>
      </c>
      <c r="P355" s="336">
        <v>0</v>
      </c>
      <c r="Q355" s="336">
        <v>0</v>
      </c>
      <c r="R355" s="336">
        <v>0</v>
      </c>
      <c r="S355" s="336">
        <v>0</v>
      </c>
    </row>
    <row r="356" spans="1:19" s="252" customFormat="1" ht="23.25" customHeight="1">
      <c r="A356" s="623"/>
      <c r="B356" s="422"/>
      <c r="C356" s="422"/>
      <c r="D356" s="425"/>
      <c r="E356" s="425"/>
      <c r="F356" s="425"/>
      <c r="G356" s="425"/>
      <c r="H356" s="425"/>
      <c r="I356" s="444"/>
      <c r="J356" s="686"/>
      <c r="K356" s="686"/>
      <c r="L356" s="244" t="s">
        <v>53</v>
      </c>
      <c r="M356" s="336">
        <v>4.3</v>
      </c>
      <c r="N356" s="336">
        <v>6.3</v>
      </c>
      <c r="O356" s="336">
        <v>6.3</v>
      </c>
      <c r="P356" s="336">
        <v>0</v>
      </c>
      <c r="Q356" s="336">
        <v>0</v>
      </c>
      <c r="R356" s="336">
        <v>0</v>
      </c>
      <c r="S356" s="336">
        <v>0</v>
      </c>
    </row>
    <row r="357" spans="1:19" ht="14.25" customHeight="1">
      <c r="A357" s="623"/>
      <c r="B357" s="603" t="s">
        <v>383</v>
      </c>
      <c r="C357" s="604"/>
      <c r="D357" s="604"/>
      <c r="E357" s="604"/>
      <c r="F357" s="604"/>
      <c r="G357" s="604"/>
      <c r="H357" s="604"/>
      <c r="I357" s="604"/>
      <c r="J357" s="604"/>
      <c r="K357" s="605"/>
      <c r="L357" s="18" t="s">
        <v>0</v>
      </c>
      <c r="M357" s="348">
        <f>M358+M359</f>
        <v>32889.9</v>
      </c>
      <c r="N357" s="348">
        <f t="shared" ref="N357:S357" si="146">N358+N359</f>
        <v>34491</v>
      </c>
      <c r="O357" s="348">
        <f t="shared" si="146"/>
        <v>14909.5</v>
      </c>
      <c r="P357" s="348">
        <f t="shared" si="146"/>
        <v>370.3</v>
      </c>
      <c r="Q357" s="348">
        <f t="shared" si="146"/>
        <v>18289.599999999999</v>
      </c>
      <c r="R357" s="348">
        <f t="shared" si="146"/>
        <v>0</v>
      </c>
      <c r="S357" s="348">
        <f t="shared" si="146"/>
        <v>921.6</v>
      </c>
    </row>
    <row r="358" spans="1:19" ht="17.25" customHeight="1">
      <c r="A358" s="623"/>
      <c r="B358" s="606"/>
      <c r="C358" s="607"/>
      <c r="D358" s="607"/>
      <c r="E358" s="607"/>
      <c r="F358" s="607"/>
      <c r="G358" s="607"/>
      <c r="H358" s="607"/>
      <c r="I358" s="607"/>
      <c r="J358" s="607"/>
      <c r="K358" s="608"/>
      <c r="L358" s="13" t="s">
        <v>52</v>
      </c>
      <c r="M358" s="351">
        <f>M307+M349</f>
        <v>29139.9</v>
      </c>
      <c r="N358" s="351">
        <f>N307+N349</f>
        <v>29207.100000000002</v>
      </c>
      <c r="O358" s="351">
        <f>O307+O349</f>
        <v>9625.6</v>
      </c>
      <c r="P358" s="351">
        <f>P307+P349</f>
        <v>370.3</v>
      </c>
      <c r="Q358" s="351">
        <f t="shared" ref="Q358:S358" si="147">Q307+Q349</f>
        <v>18289.599999999999</v>
      </c>
      <c r="R358" s="351">
        <f t="shared" si="147"/>
        <v>0</v>
      </c>
      <c r="S358" s="351">
        <f t="shared" si="147"/>
        <v>921.6</v>
      </c>
    </row>
    <row r="359" spans="1:19" ht="14.25" customHeight="1">
      <c r="A359" s="623"/>
      <c r="B359" s="609"/>
      <c r="C359" s="610"/>
      <c r="D359" s="610"/>
      <c r="E359" s="610"/>
      <c r="F359" s="610"/>
      <c r="G359" s="610"/>
      <c r="H359" s="610"/>
      <c r="I359" s="610"/>
      <c r="J359" s="610"/>
      <c r="K359" s="611"/>
      <c r="L359" s="13" t="s">
        <v>53</v>
      </c>
      <c r="M359" s="351">
        <f>M308+M350</f>
        <v>3750.0000000000005</v>
      </c>
      <c r="N359" s="351">
        <f>N308+N350</f>
        <v>5283.9</v>
      </c>
      <c r="O359" s="351">
        <f t="shared" ref="O359:S359" si="148">O308+O350</f>
        <v>5283.9</v>
      </c>
      <c r="P359" s="351">
        <f t="shared" si="148"/>
        <v>0</v>
      </c>
      <c r="Q359" s="351">
        <f t="shared" si="148"/>
        <v>0</v>
      </c>
      <c r="R359" s="351">
        <f t="shared" si="148"/>
        <v>0</v>
      </c>
      <c r="S359" s="351">
        <f t="shared" si="148"/>
        <v>0</v>
      </c>
    </row>
    <row r="360" spans="1:19" ht="19.5" customHeight="1">
      <c r="A360" s="629" t="s">
        <v>536</v>
      </c>
      <c r="B360" s="624" t="s">
        <v>143</v>
      </c>
      <c r="C360" s="625"/>
      <c r="D360" s="625"/>
      <c r="E360" s="625"/>
      <c r="F360" s="625"/>
      <c r="G360" s="625"/>
      <c r="H360" s="625"/>
      <c r="I360" s="625"/>
      <c r="J360" s="625"/>
      <c r="K360" s="625"/>
      <c r="L360" s="625"/>
      <c r="M360" s="625"/>
      <c r="N360" s="625"/>
      <c r="O360" s="625"/>
      <c r="P360" s="625"/>
      <c r="Q360" s="625"/>
      <c r="R360" s="625"/>
      <c r="S360" s="626"/>
    </row>
    <row r="361" spans="1:19" ht="45.75" customHeight="1">
      <c r="A361" s="629"/>
      <c r="B361" s="454" t="s">
        <v>144</v>
      </c>
      <c r="C361" s="455"/>
      <c r="D361" s="460" t="s">
        <v>145</v>
      </c>
      <c r="E361" s="314" t="s">
        <v>146</v>
      </c>
      <c r="F361" s="314">
        <v>5</v>
      </c>
      <c r="G361" s="314">
        <v>7</v>
      </c>
      <c r="H361" s="394">
        <v>71.400000000000006</v>
      </c>
      <c r="I361" s="597" t="s">
        <v>760</v>
      </c>
      <c r="J361" s="617" t="s">
        <v>193</v>
      </c>
      <c r="K361" s="617" t="s">
        <v>396</v>
      </c>
      <c r="L361" s="18" t="s">
        <v>0</v>
      </c>
      <c r="M361" s="348">
        <v>0</v>
      </c>
      <c r="N361" s="348">
        <v>0</v>
      </c>
      <c r="O361" s="348">
        <v>0</v>
      </c>
      <c r="P361" s="348">
        <v>0</v>
      </c>
      <c r="Q361" s="348">
        <v>0</v>
      </c>
      <c r="R361" s="348">
        <v>0</v>
      </c>
      <c r="S361" s="348">
        <v>0</v>
      </c>
    </row>
    <row r="362" spans="1:19" ht="35.25" customHeight="1">
      <c r="A362" s="629"/>
      <c r="B362" s="456"/>
      <c r="C362" s="457"/>
      <c r="D362" s="461"/>
      <c r="E362" s="402" t="s">
        <v>147</v>
      </c>
      <c r="F362" s="402">
        <v>5</v>
      </c>
      <c r="G362" s="402">
        <v>4</v>
      </c>
      <c r="H362" s="630">
        <v>100</v>
      </c>
      <c r="I362" s="598"/>
      <c r="J362" s="618"/>
      <c r="K362" s="618"/>
      <c r="L362" s="13" t="s">
        <v>52</v>
      </c>
      <c r="M362" s="349">
        <v>0</v>
      </c>
      <c r="N362" s="349">
        <v>0</v>
      </c>
      <c r="O362" s="349">
        <v>0</v>
      </c>
      <c r="P362" s="349">
        <v>0</v>
      </c>
      <c r="Q362" s="349">
        <v>0</v>
      </c>
      <c r="R362" s="349">
        <v>0</v>
      </c>
      <c r="S362" s="349">
        <v>0</v>
      </c>
    </row>
    <row r="363" spans="1:19" s="14" customFormat="1" ht="48.75" customHeight="1">
      <c r="A363" s="629"/>
      <c r="B363" s="458"/>
      <c r="C363" s="459"/>
      <c r="D363" s="462"/>
      <c r="E363" s="402"/>
      <c r="F363" s="402"/>
      <c r="G363" s="402"/>
      <c r="H363" s="630"/>
      <c r="I363" s="599"/>
      <c r="J363" s="619"/>
      <c r="K363" s="619"/>
      <c r="L363" s="13" t="s">
        <v>53</v>
      </c>
      <c r="M363" s="349">
        <v>0</v>
      </c>
      <c r="N363" s="349">
        <v>0</v>
      </c>
      <c r="O363" s="349">
        <v>0</v>
      </c>
      <c r="P363" s="349">
        <v>0</v>
      </c>
      <c r="Q363" s="349">
        <v>0</v>
      </c>
      <c r="R363" s="349">
        <v>0</v>
      </c>
      <c r="S363" s="349">
        <v>0</v>
      </c>
    </row>
    <row r="364" spans="1:19" ht="20.100000000000001" customHeight="1">
      <c r="A364" s="629"/>
      <c r="B364" s="631" t="s">
        <v>148</v>
      </c>
      <c r="C364" s="632"/>
      <c r="D364" s="460" t="s">
        <v>145</v>
      </c>
      <c r="E364" s="460" t="s">
        <v>150</v>
      </c>
      <c r="F364" s="460" t="s">
        <v>151</v>
      </c>
      <c r="G364" s="460" t="s">
        <v>151</v>
      </c>
      <c r="H364" s="460" t="s">
        <v>151</v>
      </c>
      <c r="I364" s="597" t="s">
        <v>153</v>
      </c>
      <c r="J364" s="600"/>
      <c r="K364" s="600"/>
      <c r="L364" s="18" t="s">
        <v>0</v>
      </c>
      <c r="M364" s="348" t="s">
        <v>174</v>
      </c>
      <c r="N364" s="348" t="s">
        <v>174</v>
      </c>
      <c r="O364" s="348" t="s">
        <v>174</v>
      </c>
      <c r="P364" s="348" t="s">
        <v>174</v>
      </c>
      <c r="Q364" s="348" t="s">
        <v>174</v>
      </c>
      <c r="R364" s="348" t="s">
        <v>174</v>
      </c>
      <c r="S364" s="348" t="s">
        <v>174</v>
      </c>
    </row>
    <row r="365" spans="1:19" ht="20.100000000000001" customHeight="1">
      <c r="A365" s="629"/>
      <c r="B365" s="633"/>
      <c r="C365" s="634"/>
      <c r="D365" s="461"/>
      <c r="E365" s="461"/>
      <c r="F365" s="461"/>
      <c r="G365" s="461"/>
      <c r="H365" s="461"/>
      <c r="I365" s="598"/>
      <c r="J365" s="601"/>
      <c r="K365" s="601"/>
      <c r="L365" s="13" t="s">
        <v>52</v>
      </c>
      <c r="M365" s="351" t="s">
        <v>174</v>
      </c>
      <c r="N365" s="351" t="s">
        <v>174</v>
      </c>
      <c r="O365" s="351" t="s">
        <v>174</v>
      </c>
      <c r="P365" s="351" t="s">
        <v>174</v>
      </c>
      <c r="Q365" s="351" t="s">
        <v>174</v>
      </c>
      <c r="R365" s="351" t="s">
        <v>174</v>
      </c>
      <c r="S365" s="351" t="s">
        <v>174</v>
      </c>
    </row>
    <row r="366" spans="1:19" ht="27" customHeight="1">
      <c r="A366" s="629"/>
      <c r="B366" s="635"/>
      <c r="C366" s="636"/>
      <c r="D366" s="462"/>
      <c r="E366" s="462"/>
      <c r="F366" s="462"/>
      <c r="G366" s="462"/>
      <c r="H366" s="462"/>
      <c r="I366" s="599"/>
      <c r="J366" s="602"/>
      <c r="K366" s="602"/>
      <c r="L366" s="13" t="s">
        <v>53</v>
      </c>
      <c r="M366" s="351" t="s">
        <v>174</v>
      </c>
      <c r="N366" s="351" t="s">
        <v>174</v>
      </c>
      <c r="O366" s="351" t="s">
        <v>174</v>
      </c>
      <c r="P366" s="351" t="s">
        <v>174</v>
      </c>
      <c r="Q366" s="351" t="s">
        <v>174</v>
      </c>
      <c r="R366" s="351" t="s">
        <v>174</v>
      </c>
      <c r="S366" s="351" t="s">
        <v>174</v>
      </c>
    </row>
    <row r="367" spans="1:19" ht="20.100000000000001" customHeight="1">
      <c r="A367" s="629"/>
      <c r="B367" s="631" t="s">
        <v>149</v>
      </c>
      <c r="C367" s="632"/>
      <c r="D367" s="460" t="s">
        <v>145</v>
      </c>
      <c r="E367" s="460" t="s">
        <v>152</v>
      </c>
      <c r="F367" s="460" t="s">
        <v>151</v>
      </c>
      <c r="G367" s="460" t="s">
        <v>151</v>
      </c>
      <c r="H367" s="460" t="s">
        <v>151</v>
      </c>
      <c r="I367" s="597" t="s">
        <v>154</v>
      </c>
      <c r="J367" s="600"/>
      <c r="K367" s="600"/>
      <c r="L367" s="18" t="s">
        <v>0</v>
      </c>
      <c r="M367" s="348" t="s">
        <v>174</v>
      </c>
      <c r="N367" s="348" t="s">
        <v>174</v>
      </c>
      <c r="O367" s="348" t="s">
        <v>174</v>
      </c>
      <c r="P367" s="348" t="s">
        <v>174</v>
      </c>
      <c r="Q367" s="348" t="s">
        <v>174</v>
      </c>
      <c r="R367" s="348" t="s">
        <v>174</v>
      </c>
      <c r="S367" s="348" t="s">
        <v>174</v>
      </c>
    </row>
    <row r="368" spans="1:19" ht="20.100000000000001" customHeight="1">
      <c r="A368" s="629"/>
      <c r="B368" s="633"/>
      <c r="C368" s="634"/>
      <c r="D368" s="461"/>
      <c r="E368" s="461"/>
      <c r="F368" s="461"/>
      <c r="G368" s="461"/>
      <c r="H368" s="461"/>
      <c r="I368" s="598"/>
      <c r="J368" s="601"/>
      <c r="K368" s="601"/>
      <c r="L368" s="13" t="s">
        <v>52</v>
      </c>
      <c r="M368" s="351" t="s">
        <v>174</v>
      </c>
      <c r="N368" s="351" t="s">
        <v>174</v>
      </c>
      <c r="O368" s="351" t="s">
        <v>174</v>
      </c>
      <c r="P368" s="351" t="s">
        <v>174</v>
      </c>
      <c r="Q368" s="351" t="s">
        <v>174</v>
      </c>
      <c r="R368" s="351" t="s">
        <v>174</v>
      </c>
      <c r="S368" s="351" t="s">
        <v>174</v>
      </c>
    </row>
    <row r="369" spans="1:19" ht="27" customHeight="1">
      <c r="A369" s="629"/>
      <c r="B369" s="635"/>
      <c r="C369" s="636"/>
      <c r="D369" s="462"/>
      <c r="E369" s="462"/>
      <c r="F369" s="462"/>
      <c r="G369" s="462"/>
      <c r="H369" s="462"/>
      <c r="I369" s="599"/>
      <c r="J369" s="602"/>
      <c r="K369" s="602"/>
      <c r="L369" s="13" t="s">
        <v>53</v>
      </c>
      <c r="M369" s="351" t="s">
        <v>174</v>
      </c>
      <c r="N369" s="351" t="s">
        <v>174</v>
      </c>
      <c r="O369" s="351" t="s">
        <v>174</v>
      </c>
      <c r="P369" s="351" t="s">
        <v>174</v>
      </c>
      <c r="Q369" s="351" t="s">
        <v>174</v>
      </c>
      <c r="R369" s="351" t="s">
        <v>174</v>
      </c>
      <c r="S369" s="351" t="s">
        <v>174</v>
      </c>
    </row>
    <row r="370" spans="1:19" ht="15.95" customHeight="1">
      <c r="A370" s="629"/>
      <c r="B370" s="603" t="s">
        <v>384</v>
      </c>
      <c r="C370" s="604"/>
      <c r="D370" s="604"/>
      <c r="E370" s="604"/>
      <c r="F370" s="604"/>
      <c r="G370" s="604"/>
      <c r="H370" s="604"/>
      <c r="I370" s="604"/>
      <c r="J370" s="604"/>
      <c r="K370" s="605"/>
      <c r="L370" s="18" t="s">
        <v>0</v>
      </c>
      <c r="M370" s="350">
        <f>M361</f>
        <v>0</v>
      </c>
      <c r="N370" s="350">
        <f t="shared" ref="N370:S370" si="149">N361</f>
        <v>0</v>
      </c>
      <c r="O370" s="350">
        <f t="shared" si="149"/>
        <v>0</v>
      </c>
      <c r="P370" s="350">
        <f t="shared" si="149"/>
        <v>0</v>
      </c>
      <c r="Q370" s="350">
        <f t="shared" si="149"/>
        <v>0</v>
      </c>
      <c r="R370" s="350">
        <f t="shared" si="149"/>
        <v>0</v>
      </c>
      <c r="S370" s="350">
        <f t="shared" si="149"/>
        <v>0</v>
      </c>
    </row>
    <row r="371" spans="1:19" ht="15.95" customHeight="1">
      <c r="A371" s="629"/>
      <c r="B371" s="606"/>
      <c r="C371" s="607"/>
      <c r="D371" s="607"/>
      <c r="E371" s="607"/>
      <c r="F371" s="607"/>
      <c r="G371" s="607"/>
      <c r="H371" s="607"/>
      <c r="I371" s="607"/>
      <c r="J371" s="607"/>
      <c r="K371" s="608"/>
      <c r="L371" s="13" t="s">
        <v>52</v>
      </c>
      <c r="M371" s="349">
        <f t="shared" ref="M371:S372" si="150">M362</f>
        <v>0</v>
      </c>
      <c r="N371" s="349">
        <f t="shared" si="150"/>
        <v>0</v>
      </c>
      <c r="O371" s="349">
        <f t="shared" si="150"/>
        <v>0</v>
      </c>
      <c r="P371" s="349">
        <f t="shared" si="150"/>
        <v>0</v>
      </c>
      <c r="Q371" s="349">
        <f t="shared" si="150"/>
        <v>0</v>
      </c>
      <c r="R371" s="349">
        <f t="shared" si="150"/>
        <v>0</v>
      </c>
      <c r="S371" s="349">
        <f t="shared" si="150"/>
        <v>0</v>
      </c>
    </row>
    <row r="372" spans="1:19" ht="15.95" customHeight="1">
      <c r="A372" s="629"/>
      <c r="B372" s="609"/>
      <c r="C372" s="610"/>
      <c r="D372" s="610"/>
      <c r="E372" s="610"/>
      <c r="F372" s="610"/>
      <c r="G372" s="610"/>
      <c r="H372" s="610"/>
      <c r="I372" s="610"/>
      <c r="J372" s="610"/>
      <c r="K372" s="611"/>
      <c r="L372" s="13" t="s">
        <v>53</v>
      </c>
      <c r="M372" s="349">
        <f t="shared" si="150"/>
        <v>0</v>
      </c>
      <c r="N372" s="349">
        <f t="shared" si="150"/>
        <v>0</v>
      </c>
      <c r="O372" s="349">
        <f t="shared" si="150"/>
        <v>0</v>
      </c>
      <c r="P372" s="349">
        <f t="shared" si="150"/>
        <v>0</v>
      </c>
      <c r="Q372" s="349">
        <f t="shared" si="150"/>
        <v>0</v>
      </c>
      <c r="R372" s="349">
        <f t="shared" si="150"/>
        <v>0</v>
      </c>
      <c r="S372" s="349">
        <f t="shared" si="150"/>
        <v>0</v>
      </c>
    </row>
    <row r="373" spans="1:19" s="14" customFormat="1" ht="18" customHeight="1">
      <c r="A373" s="623" t="s">
        <v>537</v>
      </c>
      <c r="B373" s="624" t="s">
        <v>155</v>
      </c>
      <c r="C373" s="625"/>
      <c r="D373" s="625"/>
      <c r="E373" s="625"/>
      <c r="F373" s="625"/>
      <c r="G373" s="625"/>
      <c r="H373" s="625"/>
      <c r="I373" s="625"/>
      <c r="J373" s="625"/>
      <c r="K373" s="625"/>
      <c r="L373" s="625"/>
      <c r="M373" s="625"/>
      <c r="N373" s="625"/>
      <c r="O373" s="625"/>
      <c r="P373" s="625"/>
      <c r="Q373" s="625"/>
      <c r="R373" s="625"/>
      <c r="S373" s="626"/>
    </row>
    <row r="374" spans="1:19" s="14" customFormat="1" ht="23.25" customHeight="1">
      <c r="A374" s="623"/>
      <c r="B374" s="454" t="s">
        <v>896</v>
      </c>
      <c r="C374" s="455"/>
      <c r="D374" s="460" t="s">
        <v>76</v>
      </c>
      <c r="E374" s="460" t="s">
        <v>156</v>
      </c>
      <c r="F374" s="460">
        <v>0.53</v>
      </c>
      <c r="G374" s="460">
        <v>0.53</v>
      </c>
      <c r="H374" s="628">
        <f>G374/F374*100</f>
        <v>100</v>
      </c>
      <c r="I374" s="474" t="s">
        <v>546</v>
      </c>
      <c r="J374" s="617" t="s">
        <v>543</v>
      </c>
      <c r="K374" s="617" t="s">
        <v>396</v>
      </c>
      <c r="L374" s="18" t="s">
        <v>0</v>
      </c>
      <c r="M374" s="348">
        <f>SUM(M375:M376)</f>
        <v>2280</v>
      </c>
      <c r="N374" s="348">
        <f t="shared" ref="N374:S374" si="151">SUM(N375:N376)</f>
        <v>12142.284</v>
      </c>
      <c r="O374" s="348">
        <f t="shared" si="151"/>
        <v>12142.284</v>
      </c>
      <c r="P374" s="348">
        <f t="shared" si="151"/>
        <v>0</v>
      </c>
      <c r="Q374" s="348">
        <f>SUM(Q375:Q376)</f>
        <v>0</v>
      </c>
      <c r="R374" s="348">
        <f>SUM(R375:R376)</f>
        <v>0</v>
      </c>
      <c r="S374" s="348">
        <f t="shared" si="151"/>
        <v>0</v>
      </c>
    </row>
    <row r="375" spans="1:19" s="14" customFormat="1" ht="24.75" customHeight="1">
      <c r="A375" s="623"/>
      <c r="B375" s="456"/>
      <c r="C375" s="457"/>
      <c r="D375" s="461"/>
      <c r="E375" s="627"/>
      <c r="F375" s="627"/>
      <c r="G375" s="627"/>
      <c r="H375" s="627"/>
      <c r="I375" s="627"/>
      <c r="J375" s="618"/>
      <c r="K375" s="618"/>
      <c r="L375" s="13" t="s">
        <v>52</v>
      </c>
      <c r="M375" s="349">
        <v>0</v>
      </c>
      <c r="N375" s="349">
        <v>0</v>
      </c>
      <c r="O375" s="349">
        <v>0</v>
      </c>
      <c r="P375" s="349">
        <v>0</v>
      </c>
      <c r="Q375" s="349">
        <v>0</v>
      </c>
      <c r="R375" s="349">
        <v>0</v>
      </c>
      <c r="S375" s="349">
        <v>0</v>
      </c>
    </row>
    <row r="376" spans="1:19" s="14" customFormat="1" ht="21" customHeight="1">
      <c r="A376" s="623"/>
      <c r="B376" s="458"/>
      <c r="C376" s="459"/>
      <c r="D376" s="462"/>
      <c r="E376" s="559"/>
      <c r="F376" s="559"/>
      <c r="G376" s="559"/>
      <c r="H376" s="559"/>
      <c r="I376" s="559"/>
      <c r="J376" s="619"/>
      <c r="K376" s="619"/>
      <c r="L376" s="13" t="s">
        <v>53</v>
      </c>
      <c r="M376" s="349">
        <v>2280</v>
      </c>
      <c r="N376" s="349">
        <v>12142.284</v>
      </c>
      <c r="O376" s="349">
        <v>12142.284</v>
      </c>
      <c r="P376" s="349">
        <v>0</v>
      </c>
      <c r="Q376" s="349">
        <v>0</v>
      </c>
      <c r="R376" s="349">
        <v>0</v>
      </c>
      <c r="S376" s="349">
        <v>0</v>
      </c>
    </row>
    <row r="377" spans="1:19" s="240" customFormat="1" ht="12.75" customHeight="1">
      <c r="A377" s="623"/>
      <c r="B377" s="422" t="s">
        <v>897</v>
      </c>
      <c r="C377" s="422"/>
      <c r="D377" s="425" t="s">
        <v>494</v>
      </c>
      <c r="E377" s="426" t="s">
        <v>681</v>
      </c>
      <c r="F377" s="425">
        <v>1</v>
      </c>
      <c r="G377" s="425">
        <v>1</v>
      </c>
      <c r="H377" s="612">
        <v>100</v>
      </c>
      <c r="I377" s="444" t="s">
        <v>898</v>
      </c>
      <c r="J377" s="594" t="s">
        <v>543</v>
      </c>
      <c r="K377" s="594" t="s">
        <v>174</v>
      </c>
      <c r="L377" s="243" t="s">
        <v>0</v>
      </c>
      <c r="M377" s="334">
        <f>SUM(M378:M379)</f>
        <v>1770</v>
      </c>
      <c r="N377" s="334">
        <f t="shared" ref="N377:S377" si="152">SUM(N378:N379)</f>
        <v>1032.4670000000001</v>
      </c>
      <c r="O377" s="334">
        <f t="shared" si="152"/>
        <v>1032.4670000000001</v>
      </c>
      <c r="P377" s="334">
        <f t="shared" si="152"/>
        <v>0</v>
      </c>
      <c r="Q377" s="334">
        <f t="shared" si="152"/>
        <v>0</v>
      </c>
      <c r="R377" s="334">
        <f t="shared" si="152"/>
        <v>0</v>
      </c>
      <c r="S377" s="334">
        <f t="shared" si="152"/>
        <v>0</v>
      </c>
    </row>
    <row r="378" spans="1:19" s="240" customFormat="1" ht="19.5" customHeight="1">
      <c r="A378" s="623"/>
      <c r="B378" s="422"/>
      <c r="C378" s="422"/>
      <c r="D378" s="425"/>
      <c r="E378" s="427"/>
      <c r="F378" s="425"/>
      <c r="G378" s="425"/>
      <c r="H378" s="612"/>
      <c r="I378" s="444"/>
      <c r="J378" s="595"/>
      <c r="K378" s="595"/>
      <c r="L378" s="241" t="s">
        <v>52</v>
      </c>
      <c r="M378" s="336">
        <v>0</v>
      </c>
      <c r="N378" s="336">
        <v>0</v>
      </c>
      <c r="O378" s="336">
        <v>0</v>
      </c>
      <c r="P378" s="336">
        <v>0</v>
      </c>
      <c r="Q378" s="336">
        <v>0</v>
      </c>
      <c r="R378" s="336">
        <v>0</v>
      </c>
      <c r="S378" s="336">
        <v>0</v>
      </c>
    </row>
    <row r="379" spans="1:19" s="240" customFormat="1" ht="24.75" customHeight="1">
      <c r="A379" s="623"/>
      <c r="B379" s="422"/>
      <c r="C379" s="422"/>
      <c r="D379" s="425"/>
      <c r="E379" s="428"/>
      <c r="F379" s="425"/>
      <c r="G379" s="425"/>
      <c r="H379" s="612"/>
      <c r="I379" s="444"/>
      <c r="J379" s="596"/>
      <c r="K379" s="596"/>
      <c r="L379" s="244" t="s">
        <v>53</v>
      </c>
      <c r="M379" s="336">
        <v>1770</v>
      </c>
      <c r="N379" s="336">
        <v>1032.4670000000001</v>
      </c>
      <c r="O379" s="336">
        <v>1032.4670000000001</v>
      </c>
      <c r="P379" s="336">
        <v>0</v>
      </c>
      <c r="Q379" s="336">
        <v>0</v>
      </c>
      <c r="R379" s="336">
        <v>0</v>
      </c>
      <c r="S379" s="336">
        <v>0</v>
      </c>
    </row>
    <row r="380" spans="1:19" s="240" customFormat="1" ht="18" customHeight="1">
      <c r="A380" s="623"/>
      <c r="B380" s="422" t="s">
        <v>899</v>
      </c>
      <c r="C380" s="422"/>
      <c r="D380" s="425" t="s">
        <v>494</v>
      </c>
      <c r="E380" s="426" t="s">
        <v>900</v>
      </c>
      <c r="F380" s="425">
        <v>5</v>
      </c>
      <c r="G380" s="425">
        <v>0</v>
      </c>
      <c r="H380" s="612">
        <v>0</v>
      </c>
      <c r="I380" s="444" t="s">
        <v>901</v>
      </c>
      <c r="J380" s="594" t="s">
        <v>543</v>
      </c>
      <c r="K380" s="594" t="s">
        <v>174</v>
      </c>
      <c r="L380" s="243" t="s">
        <v>0</v>
      </c>
      <c r="M380" s="340">
        <f>SUM(M381:M382)</f>
        <v>30</v>
      </c>
      <c r="N380" s="340">
        <f t="shared" ref="N380:S380" si="153">SUM(N381:N382)</f>
        <v>0</v>
      </c>
      <c r="O380" s="340">
        <f t="shared" si="153"/>
        <v>0</v>
      </c>
      <c r="P380" s="340">
        <f t="shared" si="153"/>
        <v>0</v>
      </c>
      <c r="Q380" s="340">
        <f t="shared" si="153"/>
        <v>0</v>
      </c>
      <c r="R380" s="340">
        <f t="shared" si="153"/>
        <v>0</v>
      </c>
      <c r="S380" s="340">
        <f t="shared" si="153"/>
        <v>0</v>
      </c>
    </row>
    <row r="381" spans="1:19" s="240" customFormat="1" ht="17.25" customHeight="1">
      <c r="A381" s="623"/>
      <c r="B381" s="422"/>
      <c r="C381" s="422"/>
      <c r="D381" s="425"/>
      <c r="E381" s="427"/>
      <c r="F381" s="425"/>
      <c r="G381" s="425"/>
      <c r="H381" s="612"/>
      <c r="I381" s="444"/>
      <c r="J381" s="595"/>
      <c r="K381" s="595"/>
      <c r="L381" s="241" t="s">
        <v>52</v>
      </c>
      <c r="M381" s="336">
        <v>0</v>
      </c>
      <c r="N381" s="336">
        <v>0</v>
      </c>
      <c r="O381" s="336">
        <v>0</v>
      </c>
      <c r="P381" s="336">
        <v>0</v>
      </c>
      <c r="Q381" s="336">
        <v>0</v>
      </c>
      <c r="R381" s="336">
        <v>0</v>
      </c>
      <c r="S381" s="336">
        <v>0</v>
      </c>
    </row>
    <row r="382" spans="1:19" s="240" customFormat="1" ht="16.5" customHeight="1">
      <c r="A382" s="623"/>
      <c r="B382" s="422"/>
      <c r="C382" s="422"/>
      <c r="D382" s="425"/>
      <c r="E382" s="428"/>
      <c r="F382" s="425"/>
      <c r="G382" s="425"/>
      <c r="H382" s="612"/>
      <c r="I382" s="444"/>
      <c r="J382" s="596"/>
      <c r="K382" s="596"/>
      <c r="L382" s="244" t="s">
        <v>53</v>
      </c>
      <c r="M382" s="336">
        <v>30</v>
      </c>
      <c r="N382" s="336">
        <v>0</v>
      </c>
      <c r="O382" s="336">
        <v>0</v>
      </c>
      <c r="P382" s="336">
        <v>0</v>
      </c>
      <c r="Q382" s="336">
        <v>0</v>
      </c>
      <c r="R382" s="336">
        <v>0</v>
      </c>
      <c r="S382" s="336">
        <v>0</v>
      </c>
    </row>
    <row r="383" spans="1:19" s="240" customFormat="1" ht="32.25" customHeight="1">
      <c r="A383" s="623"/>
      <c r="B383" s="422" t="s">
        <v>902</v>
      </c>
      <c r="C383" s="422"/>
      <c r="D383" s="425" t="s">
        <v>494</v>
      </c>
      <c r="E383" s="425" t="s">
        <v>903</v>
      </c>
      <c r="F383" s="425">
        <v>1</v>
      </c>
      <c r="G383" s="425">
        <v>2</v>
      </c>
      <c r="H383" s="612">
        <f>G383/F383*100</f>
        <v>200</v>
      </c>
      <c r="I383" s="444" t="s">
        <v>904</v>
      </c>
      <c r="J383" s="594" t="s">
        <v>543</v>
      </c>
      <c r="K383" s="594" t="s">
        <v>174</v>
      </c>
      <c r="L383" s="243" t="s">
        <v>0</v>
      </c>
      <c r="M383" s="334">
        <f>SUM(M384:M385)</f>
        <v>300</v>
      </c>
      <c r="N383" s="334">
        <f t="shared" ref="N383:S383" si="154">SUM(N384:N385)</f>
        <v>693.89800000000002</v>
      </c>
      <c r="O383" s="334">
        <f t="shared" si="154"/>
        <v>693.89800000000002</v>
      </c>
      <c r="P383" s="334">
        <f t="shared" si="154"/>
        <v>0</v>
      </c>
      <c r="Q383" s="334">
        <f t="shared" si="154"/>
        <v>0</v>
      </c>
      <c r="R383" s="334">
        <f t="shared" si="154"/>
        <v>0</v>
      </c>
      <c r="S383" s="334">
        <f t="shared" si="154"/>
        <v>0</v>
      </c>
    </row>
    <row r="384" spans="1:19" s="240" customFormat="1" ht="34.5" customHeight="1">
      <c r="A384" s="623"/>
      <c r="B384" s="422"/>
      <c r="C384" s="422"/>
      <c r="D384" s="425"/>
      <c r="E384" s="425"/>
      <c r="F384" s="425"/>
      <c r="G384" s="425"/>
      <c r="H384" s="612"/>
      <c r="I384" s="444"/>
      <c r="J384" s="595"/>
      <c r="K384" s="595"/>
      <c r="L384" s="241" t="s">
        <v>52</v>
      </c>
      <c r="M384" s="336">
        <v>0</v>
      </c>
      <c r="N384" s="336">
        <v>0</v>
      </c>
      <c r="O384" s="336">
        <v>0</v>
      </c>
      <c r="P384" s="336">
        <v>0</v>
      </c>
      <c r="Q384" s="336">
        <v>0</v>
      </c>
      <c r="R384" s="336">
        <v>0</v>
      </c>
      <c r="S384" s="336">
        <v>0</v>
      </c>
    </row>
    <row r="385" spans="1:19" s="240" customFormat="1" ht="36.75" customHeight="1">
      <c r="A385" s="623"/>
      <c r="B385" s="422"/>
      <c r="C385" s="422"/>
      <c r="D385" s="425"/>
      <c r="E385" s="425"/>
      <c r="F385" s="425"/>
      <c r="G385" s="425"/>
      <c r="H385" s="612"/>
      <c r="I385" s="444"/>
      <c r="J385" s="596"/>
      <c r="K385" s="596"/>
      <c r="L385" s="244" t="s">
        <v>53</v>
      </c>
      <c r="M385" s="336">
        <v>300</v>
      </c>
      <c r="N385" s="336">
        <v>693.89800000000002</v>
      </c>
      <c r="O385" s="336">
        <v>693.89800000000002</v>
      </c>
      <c r="P385" s="336">
        <v>0</v>
      </c>
      <c r="Q385" s="336">
        <v>0</v>
      </c>
      <c r="R385" s="336">
        <v>0</v>
      </c>
      <c r="S385" s="336">
        <v>0</v>
      </c>
    </row>
    <row r="386" spans="1:19" s="240" customFormat="1" ht="41.25" customHeight="1">
      <c r="A386" s="623"/>
      <c r="B386" s="422" t="s">
        <v>905</v>
      </c>
      <c r="C386" s="422"/>
      <c r="D386" s="425" t="s">
        <v>494</v>
      </c>
      <c r="E386" s="425" t="s">
        <v>903</v>
      </c>
      <c r="F386" s="425">
        <v>1</v>
      </c>
      <c r="G386" s="425">
        <v>2</v>
      </c>
      <c r="H386" s="612">
        <f>G386/F386*100</f>
        <v>200</v>
      </c>
      <c r="I386" s="444" t="s">
        <v>906</v>
      </c>
      <c r="J386" s="594" t="s">
        <v>543</v>
      </c>
      <c r="K386" s="594" t="s">
        <v>174</v>
      </c>
      <c r="L386" s="243" t="s">
        <v>0</v>
      </c>
      <c r="M386" s="341">
        <f>SUM(M387:M388)</f>
        <v>80</v>
      </c>
      <c r="N386" s="341">
        <f t="shared" ref="N386:S386" si="155">SUM(N387:N388)</f>
        <v>65.274000000000001</v>
      </c>
      <c r="O386" s="341">
        <f t="shared" si="155"/>
        <v>65.274000000000001</v>
      </c>
      <c r="P386" s="341">
        <f t="shared" si="155"/>
        <v>0</v>
      </c>
      <c r="Q386" s="341">
        <f t="shared" si="155"/>
        <v>0</v>
      </c>
      <c r="R386" s="341">
        <f t="shared" si="155"/>
        <v>0</v>
      </c>
      <c r="S386" s="341">
        <f t="shared" si="155"/>
        <v>0</v>
      </c>
    </row>
    <row r="387" spans="1:19" s="240" customFormat="1" ht="36.75" customHeight="1">
      <c r="A387" s="623"/>
      <c r="B387" s="422"/>
      <c r="C387" s="422"/>
      <c r="D387" s="425"/>
      <c r="E387" s="425"/>
      <c r="F387" s="425"/>
      <c r="G387" s="425"/>
      <c r="H387" s="612"/>
      <c r="I387" s="444"/>
      <c r="J387" s="595"/>
      <c r="K387" s="595"/>
      <c r="L387" s="241" t="s">
        <v>52</v>
      </c>
      <c r="M387" s="336">
        <v>0</v>
      </c>
      <c r="N387" s="336">
        <v>0</v>
      </c>
      <c r="O387" s="336">
        <v>0</v>
      </c>
      <c r="P387" s="336">
        <v>0</v>
      </c>
      <c r="Q387" s="336">
        <v>0</v>
      </c>
      <c r="R387" s="336">
        <v>0</v>
      </c>
      <c r="S387" s="336">
        <v>0</v>
      </c>
    </row>
    <row r="388" spans="1:19" s="240" customFormat="1" ht="38.25" customHeight="1">
      <c r="A388" s="623"/>
      <c r="B388" s="422"/>
      <c r="C388" s="422"/>
      <c r="D388" s="425"/>
      <c r="E388" s="425" t="s">
        <v>544</v>
      </c>
      <c r="F388" s="425"/>
      <c r="G388" s="425"/>
      <c r="H388" s="612"/>
      <c r="I388" s="444" t="s">
        <v>545</v>
      </c>
      <c r="J388" s="596"/>
      <c r="K388" s="596"/>
      <c r="L388" s="244" t="s">
        <v>53</v>
      </c>
      <c r="M388" s="336">
        <v>80</v>
      </c>
      <c r="N388" s="336">
        <v>65.274000000000001</v>
      </c>
      <c r="O388" s="336">
        <v>65.274000000000001</v>
      </c>
      <c r="P388" s="336">
        <v>0</v>
      </c>
      <c r="Q388" s="336">
        <v>0</v>
      </c>
      <c r="R388" s="336">
        <v>0</v>
      </c>
      <c r="S388" s="336">
        <v>0</v>
      </c>
    </row>
    <row r="389" spans="1:19" s="240" customFormat="1" ht="47.25" customHeight="1">
      <c r="A389" s="623"/>
      <c r="B389" s="422" t="s">
        <v>907</v>
      </c>
      <c r="C389" s="422"/>
      <c r="D389" s="425" t="s">
        <v>494</v>
      </c>
      <c r="E389" s="425" t="s">
        <v>908</v>
      </c>
      <c r="F389" s="425">
        <v>1</v>
      </c>
      <c r="G389" s="425">
        <v>7</v>
      </c>
      <c r="H389" s="451">
        <f>G389/F389*100</f>
        <v>700</v>
      </c>
      <c r="I389" s="425" t="s">
        <v>909</v>
      </c>
      <c r="J389" s="594" t="s">
        <v>543</v>
      </c>
      <c r="K389" s="594" t="s">
        <v>174</v>
      </c>
      <c r="L389" s="243" t="s">
        <v>0</v>
      </c>
      <c r="M389" s="334">
        <f>SUM(M390:M391)</f>
        <v>100</v>
      </c>
      <c r="N389" s="334">
        <f t="shared" ref="N389:S389" si="156">SUM(N390:N391)</f>
        <v>10348.65</v>
      </c>
      <c r="O389" s="334">
        <f t="shared" si="156"/>
        <v>10348.65</v>
      </c>
      <c r="P389" s="334">
        <f t="shared" si="156"/>
        <v>0</v>
      </c>
      <c r="Q389" s="334">
        <f t="shared" si="156"/>
        <v>0</v>
      </c>
      <c r="R389" s="334">
        <f t="shared" si="156"/>
        <v>0</v>
      </c>
      <c r="S389" s="334">
        <f t="shared" si="156"/>
        <v>0</v>
      </c>
    </row>
    <row r="390" spans="1:19" s="240" customFormat="1" ht="56.25" customHeight="1">
      <c r="A390" s="623"/>
      <c r="B390" s="422"/>
      <c r="C390" s="422"/>
      <c r="D390" s="425"/>
      <c r="E390" s="425"/>
      <c r="F390" s="425"/>
      <c r="G390" s="425"/>
      <c r="H390" s="451"/>
      <c r="I390" s="425"/>
      <c r="J390" s="595"/>
      <c r="K390" s="595"/>
      <c r="L390" s="241" t="s">
        <v>52</v>
      </c>
      <c r="M390" s="336">
        <v>0</v>
      </c>
      <c r="N390" s="336">
        <v>0</v>
      </c>
      <c r="O390" s="336">
        <v>0</v>
      </c>
      <c r="P390" s="336">
        <v>0</v>
      </c>
      <c r="Q390" s="336">
        <v>0</v>
      </c>
      <c r="R390" s="336">
        <v>0</v>
      </c>
      <c r="S390" s="336">
        <v>0</v>
      </c>
    </row>
    <row r="391" spans="1:19" s="240" customFormat="1" ht="39" customHeight="1">
      <c r="A391" s="623"/>
      <c r="B391" s="422"/>
      <c r="C391" s="422"/>
      <c r="D391" s="425"/>
      <c r="E391" s="129" t="s">
        <v>910</v>
      </c>
      <c r="F391" s="129">
        <v>61.2</v>
      </c>
      <c r="G391" s="129">
        <v>61.2</v>
      </c>
      <c r="H391" s="359">
        <f>G391/F391*100</f>
        <v>100</v>
      </c>
      <c r="I391" s="129" t="s">
        <v>911</v>
      </c>
      <c r="J391" s="596"/>
      <c r="K391" s="596"/>
      <c r="L391" s="244" t="s">
        <v>53</v>
      </c>
      <c r="M391" s="336">
        <v>100</v>
      </c>
      <c r="N391" s="336">
        <v>10348.65</v>
      </c>
      <c r="O391" s="336">
        <v>10348.65</v>
      </c>
      <c r="P391" s="336">
        <v>0</v>
      </c>
      <c r="Q391" s="336">
        <v>0</v>
      </c>
      <c r="R391" s="336">
        <v>0</v>
      </c>
      <c r="S391" s="336">
        <v>0</v>
      </c>
    </row>
    <row r="392" spans="1:19" ht="29.25" customHeight="1">
      <c r="A392" s="623"/>
      <c r="B392" s="454" t="s">
        <v>914</v>
      </c>
      <c r="C392" s="455"/>
      <c r="D392" s="402" t="s">
        <v>80</v>
      </c>
      <c r="E392" s="129" t="s">
        <v>157</v>
      </c>
      <c r="F392" s="129">
        <v>56</v>
      </c>
      <c r="G392" s="129">
        <v>56</v>
      </c>
      <c r="H392" s="359">
        <v>100</v>
      </c>
      <c r="I392" s="474" t="s">
        <v>913</v>
      </c>
      <c r="J392" s="617" t="s">
        <v>543</v>
      </c>
      <c r="K392" s="617" t="s">
        <v>396</v>
      </c>
      <c r="L392" s="18" t="s">
        <v>0</v>
      </c>
      <c r="M392" s="348">
        <f>SUM(M393:M394)</f>
        <v>0</v>
      </c>
      <c r="N392" s="348">
        <f>SUM(N393:N394)</f>
        <v>12009.120999999999</v>
      </c>
      <c r="O392" s="348">
        <f t="shared" ref="O392:S392" si="157">SUM(O393:O394)</f>
        <v>0</v>
      </c>
      <c r="P392" s="348">
        <f t="shared" si="157"/>
        <v>8682.2129999999997</v>
      </c>
      <c r="Q392" s="348">
        <f t="shared" si="157"/>
        <v>3050.5079999999998</v>
      </c>
      <c r="R392" s="348">
        <f t="shared" si="157"/>
        <v>276.39999999999998</v>
      </c>
      <c r="S392" s="348">
        <f t="shared" si="157"/>
        <v>0</v>
      </c>
    </row>
    <row r="393" spans="1:19" ht="33.75" customHeight="1">
      <c r="A393" s="623"/>
      <c r="B393" s="456"/>
      <c r="C393" s="457"/>
      <c r="D393" s="402"/>
      <c r="E393" s="614" t="s">
        <v>912</v>
      </c>
      <c r="F393" s="615">
        <v>100</v>
      </c>
      <c r="G393" s="615">
        <v>100</v>
      </c>
      <c r="H393" s="616">
        <f>G393/F393*100</f>
        <v>100</v>
      </c>
      <c r="I393" s="475"/>
      <c r="J393" s="618"/>
      <c r="K393" s="618"/>
      <c r="L393" s="13" t="s">
        <v>52</v>
      </c>
      <c r="M393" s="349">
        <v>0</v>
      </c>
      <c r="N393" s="349">
        <v>0</v>
      </c>
      <c r="O393" s="349">
        <v>0</v>
      </c>
      <c r="P393" s="349">
        <v>0</v>
      </c>
      <c r="Q393" s="349">
        <v>0</v>
      </c>
      <c r="R393" s="349">
        <v>0</v>
      </c>
      <c r="S393" s="349">
        <v>0</v>
      </c>
    </row>
    <row r="394" spans="1:19" ht="30" customHeight="1">
      <c r="A394" s="623"/>
      <c r="B394" s="458"/>
      <c r="C394" s="459"/>
      <c r="D394" s="402"/>
      <c r="E394" s="614"/>
      <c r="F394" s="615"/>
      <c r="G394" s="615"/>
      <c r="H394" s="616"/>
      <c r="I394" s="476"/>
      <c r="J394" s="619"/>
      <c r="K394" s="619"/>
      <c r="L394" s="13" t="s">
        <v>53</v>
      </c>
      <c r="M394" s="349">
        <v>0</v>
      </c>
      <c r="N394" s="349">
        <v>12009.120999999999</v>
      </c>
      <c r="O394" s="349">
        <v>0</v>
      </c>
      <c r="P394" s="349">
        <v>8682.2129999999997</v>
      </c>
      <c r="Q394" s="349">
        <v>3050.5079999999998</v>
      </c>
      <c r="R394" s="349">
        <v>276.39999999999998</v>
      </c>
      <c r="S394" s="349">
        <v>0</v>
      </c>
    </row>
    <row r="395" spans="1:19" s="252" customFormat="1" ht="40.5" customHeight="1">
      <c r="A395" s="623"/>
      <c r="B395" s="438" t="s">
        <v>915</v>
      </c>
      <c r="C395" s="439"/>
      <c r="D395" s="402"/>
      <c r="E395" s="426" t="s">
        <v>916</v>
      </c>
      <c r="F395" s="426">
        <v>8</v>
      </c>
      <c r="G395" s="426">
        <v>8</v>
      </c>
      <c r="H395" s="620">
        <f>G395/F395*100</f>
        <v>100</v>
      </c>
      <c r="I395" s="445" t="s">
        <v>917</v>
      </c>
      <c r="J395" s="591" t="s">
        <v>543</v>
      </c>
      <c r="K395" s="591" t="s">
        <v>396</v>
      </c>
      <c r="L395" s="243" t="s">
        <v>0</v>
      </c>
      <c r="M395" s="341">
        <f>SUM(M396:M397)</f>
        <v>0</v>
      </c>
      <c r="N395" s="341">
        <f t="shared" ref="N395:S395" si="158">SUM(N396:N397)</f>
        <v>5264.2160000000003</v>
      </c>
      <c r="O395" s="341">
        <f t="shared" si="158"/>
        <v>0</v>
      </c>
      <c r="P395" s="341">
        <f t="shared" si="158"/>
        <v>3715.8150000000001</v>
      </c>
      <c r="Q395" s="341">
        <f t="shared" si="158"/>
        <v>1305.557</v>
      </c>
      <c r="R395" s="341">
        <f t="shared" si="158"/>
        <v>242.84399999999999</v>
      </c>
      <c r="S395" s="341">
        <f t="shared" si="158"/>
        <v>0</v>
      </c>
    </row>
    <row r="396" spans="1:19" s="252" customFormat="1" ht="40.5" customHeight="1">
      <c r="A396" s="623"/>
      <c r="B396" s="440"/>
      <c r="C396" s="441"/>
      <c r="D396" s="402"/>
      <c r="E396" s="427"/>
      <c r="F396" s="427"/>
      <c r="G396" s="427"/>
      <c r="H396" s="621"/>
      <c r="I396" s="446"/>
      <c r="J396" s="592"/>
      <c r="K396" s="592"/>
      <c r="L396" s="244" t="s">
        <v>52</v>
      </c>
      <c r="M396" s="345">
        <v>0</v>
      </c>
      <c r="N396" s="345">
        <v>0</v>
      </c>
      <c r="O396" s="345">
        <v>0</v>
      </c>
      <c r="P396" s="345">
        <v>0</v>
      </c>
      <c r="Q396" s="345">
        <v>0</v>
      </c>
      <c r="R396" s="345">
        <v>0</v>
      </c>
      <c r="S396" s="345">
        <v>0</v>
      </c>
    </row>
    <row r="397" spans="1:19" s="252" customFormat="1" ht="54" customHeight="1">
      <c r="A397" s="623"/>
      <c r="B397" s="442"/>
      <c r="C397" s="443"/>
      <c r="D397" s="402"/>
      <c r="E397" s="428"/>
      <c r="F397" s="428"/>
      <c r="G397" s="428"/>
      <c r="H397" s="622"/>
      <c r="I397" s="447"/>
      <c r="J397" s="593"/>
      <c r="K397" s="593"/>
      <c r="L397" s="244" t="s">
        <v>53</v>
      </c>
      <c r="M397" s="345">
        <v>0</v>
      </c>
      <c r="N397" s="345">
        <v>5264.2160000000003</v>
      </c>
      <c r="O397" s="345">
        <v>0</v>
      </c>
      <c r="P397" s="345">
        <v>3715.8150000000001</v>
      </c>
      <c r="Q397" s="345">
        <v>1305.557</v>
      </c>
      <c r="R397" s="345">
        <v>242.84399999999999</v>
      </c>
      <c r="S397" s="345">
        <v>0</v>
      </c>
    </row>
    <row r="398" spans="1:19" s="252" customFormat="1" ht="30" customHeight="1">
      <c r="A398" s="623"/>
      <c r="B398" s="438" t="s">
        <v>918</v>
      </c>
      <c r="C398" s="439"/>
      <c r="D398" s="402"/>
      <c r="E398" s="426" t="s">
        <v>919</v>
      </c>
      <c r="F398" s="426">
        <v>1</v>
      </c>
      <c r="G398" s="426">
        <v>1</v>
      </c>
      <c r="H398" s="620">
        <f>G398/F398*100</f>
        <v>100</v>
      </c>
      <c r="I398" s="445" t="s">
        <v>920</v>
      </c>
      <c r="J398" s="591" t="s">
        <v>543</v>
      </c>
      <c r="K398" s="591" t="s">
        <v>396</v>
      </c>
      <c r="L398" s="243" t="s">
        <v>0</v>
      </c>
      <c r="M398" s="341">
        <f>SUM(M399:M400)</f>
        <v>0</v>
      </c>
      <c r="N398" s="341">
        <f t="shared" ref="N398:S398" si="159">SUM(N399:N400)</f>
        <v>2644.1080000000002</v>
      </c>
      <c r="O398" s="341">
        <f t="shared" si="159"/>
        <v>0</v>
      </c>
      <c r="P398" s="341">
        <f t="shared" si="159"/>
        <v>1946.9059999999999</v>
      </c>
      <c r="Q398" s="341">
        <f t="shared" si="159"/>
        <v>684.048</v>
      </c>
      <c r="R398" s="341">
        <f t="shared" si="159"/>
        <v>13.154</v>
      </c>
      <c r="S398" s="341">
        <f t="shared" si="159"/>
        <v>0</v>
      </c>
    </row>
    <row r="399" spans="1:19" s="252" customFormat="1" ht="32.25" customHeight="1">
      <c r="A399" s="623"/>
      <c r="B399" s="440"/>
      <c r="C399" s="441"/>
      <c r="D399" s="402"/>
      <c r="E399" s="427"/>
      <c r="F399" s="427"/>
      <c r="G399" s="427"/>
      <c r="H399" s="621"/>
      <c r="I399" s="446"/>
      <c r="J399" s="592"/>
      <c r="K399" s="592"/>
      <c r="L399" s="244" t="s">
        <v>52</v>
      </c>
      <c r="M399" s="345">
        <v>0</v>
      </c>
      <c r="N399" s="345">
        <v>0</v>
      </c>
      <c r="O399" s="345">
        <v>0</v>
      </c>
      <c r="P399" s="345">
        <v>0</v>
      </c>
      <c r="Q399" s="345">
        <v>0</v>
      </c>
      <c r="R399" s="345">
        <v>0</v>
      </c>
      <c r="S399" s="345">
        <v>0</v>
      </c>
    </row>
    <row r="400" spans="1:19" s="252" customFormat="1" ht="44.25" customHeight="1">
      <c r="A400" s="623"/>
      <c r="B400" s="442"/>
      <c r="C400" s="443"/>
      <c r="D400" s="402"/>
      <c r="E400" s="428"/>
      <c r="F400" s="428"/>
      <c r="G400" s="428"/>
      <c r="H400" s="622"/>
      <c r="I400" s="447"/>
      <c r="J400" s="593"/>
      <c r="K400" s="593"/>
      <c r="L400" s="244" t="s">
        <v>53</v>
      </c>
      <c r="M400" s="345">
        <v>0</v>
      </c>
      <c r="N400" s="345">
        <v>2644.1080000000002</v>
      </c>
      <c r="O400" s="345">
        <v>0</v>
      </c>
      <c r="P400" s="345">
        <v>1946.9059999999999</v>
      </c>
      <c r="Q400" s="345">
        <v>684.048</v>
      </c>
      <c r="R400" s="345">
        <v>13.154</v>
      </c>
      <c r="S400" s="345">
        <v>0</v>
      </c>
    </row>
    <row r="401" spans="1:19" s="252" customFormat="1" ht="45.75" customHeight="1">
      <c r="A401" s="623"/>
      <c r="B401" s="438" t="s">
        <v>921</v>
      </c>
      <c r="C401" s="439"/>
      <c r="D401" s="402"/>
      <c r="E401" s="426" t="s">
        <v>922</v>
      </c>
      <c r="F401" s="426">
        <v>1</v>
      </c>
      <c r="G401" s="426">
        <v>1</v>
      </c>
      <c r="H401" s="620">
        <f>G401/F401*100</f>
        <v>100</v>
      </c>
      <c r="I401" s="445" t="s">
        <v>923</v>
      </c>
      <c r="J401" s="591" t="s">
        <v>543</v>
      </c>
      <c r="K401" s="591" t="s">
        <v>396</v>
      </c>
      <c r="L401" s="243" t="s">
        <v>0</v>
      </c>
      <c r="M401" s="341">
        <f>SUM(M402:M403)</f>
        <v>0</v>
      </c>
      <c r="N401" s="341">
        <f t="shared" ref="N401:S401" si="160">SUM(N402:N403)</f>
        <v>4100.7969999999996</v>
      </c>
      <c r="O401" s="341">
        <f t="shared" si="160"/>
        <v>0</v>
      </c>
      <c r="P401" s="341">
        <f t="shared" si="160"/>
        <v>3019.4920000000002</v>
      </c>
      <c r="Q401" s="341">
        <f t="shared" si="160"/>
        <v>1060.903</v>
      </c>
      <c r="R401" s="341">
        <f t="shared" si="160"/>
        <v>20.402000000000001</v>
      </c>
      <c r="S401" s="341">
        <f t="shared" si="160"/>
        <v>0</v>
      </c>
    </row>
    <row r="402" spans="1:19" s="252" customFormat="1" ht="51.75" customHeight="1">
      <c r="A402" s="623"/>
      <c r="B402" s="440"/>
      <c r="C402" s="441"/>
      <c r="D402" s="402"/>
      <c r="E402" s="427"/>
      <c r="F402" s="427"/>
      <c r="G402" s="427"/>
      <c r="H402" s="621"/>
      <c r="I402" s="446"/>
      <c r="J402" s="592"/>
      <c r="K402" s="592"/>
      <c r="L402" s="244" t="s">
        <v>52</v>
      </c>
      <c r="M402" s="345">
        <v>0</v>
      </c>
      <c r="N402" s="345">
        <v>0</v>
      </c>
      <c r="O402" s="345">
        <v>0</v>
      </c>
      <c r="P402" s="345">
        <v>0</v>
      </c>
      <c r="Q402" s="345">
        <v>0</v>
      </c>
      <c r="R402" s="345">
        <v>0</v>
      </c>
      <c r="S402" s="345">
        <v>0</v>
      </c>
    </row>
    <row r="403" spans="1:19" s="252" customFormat="1" ht="51.75" customHeight="1">
      <c r="A403" s="623"/>
      <c r="B403" s="442"/>
      <c r="C403" s="443"/>
      <c r="D403" s="402"/>
      <c r="E403" s="428"/>
      <c r="F403" s="428"/>
      <c r="G403" s="428"/>
      <c r="H403" s="622"/>
      <c r="I403" s="447"/>
      <c r="J403" s="593"/>
      <c r="K403" s="593"/>
      <c r="L403" s="244" t="s">
        <v>53</v>
      </c>
      <c r="M403" s="345">
        <v>0</v>
      </c>
      <c r="N403" s="345">
        <v>4100.7969999999996</v>
      </c>
      <c r="O403" s="345">
        <v>0</v>
      </c>
      <c r="P403" s="345">
        <v>3019.4920000000002</v>
      </c>
      <c r="Q403" s="345">
        <v>1060.903</v>
      </c>
      <c r="R403" s="345">
        <v>20.402000000000001</v>
      </c>
      <c r="S403" s="345">
        <v>0</v>
      </c>
    </row>
    <row r="404" spans="1:19" ht="17.100000000000001" customHeight="1">
      <c r="A404" s="623"/>
      <c r="B404" s="603" t="s">
        <v>391</v>
      </c>
      <c r="C404" s="604"/>
      <c r="D404" s="604"/>
      <c r="E404" s="604"/>
      <c r="F404" s="604"/>
      <c r="G404" s="604"/>
      <c r="H404" s="604"/>
      <c r="I404" s="604"/>
      <c r="J404" s="604"/>
      <c r="K404" s="605"/>
      <c r="L404" s="18" t="s">
        <v>0</v>
      </c>
      <c r="M404" s="350">
        <f>SUM(M405:M406)</f>
        <v>2280</v>
      </c>
      <c r="N404" s="350">
        <f t="shared" ref="N404:S404" si="161">SUM(N405:N406)</f>
        <v>24151.404999999999</v>
      </c>
      <c r="O404" s="350">
        <f t="shared" si="161"/>
        <v>12142.284</v>
      </c>
      <c r="P404" s="350">
        <f t="shared" si="161"/>
        <v>8682.2129999999997</v>
      </c>
      <c r="Q404" s="350">
        <f t="shared" si="161"/>
        <v>3050.5079999999998</v>
      </c>
      <c r="R404" s="350">
        <f t="shared" si="161"/>
        <v>276.39999999999998</v>
      </c>
      <c r="S404" s="350">
        <f t="shared" si="161"/>
        <v>0</v>
      </c>
    </row>
    <row r="405" spans="1:19" ht="17.100000000000001" customHeight="1">
      <c r="A405" s="623"/>
      <c r="B405" s="606"/>
      <c r="C405" s="607"/>
      <c r="D405" s="607"/>
      <c r="E405" s="607"/>
      <c r="F405" s="607"/>
      <c r="G405" s="607"/>
      <c r="H405" s="607"/>
      <c r="I405" s="607"/>
      <c r="J405" s="607"/>
      <c r="K405" s="608"/>
      <c r="L405" s="13" t="s">
        <v>52</v>
      </c>
      <c r="M405" s="349">
        <f>M375+M393</f>
        <v>0</v>
      </c>
      <c r="N405" s="349">
        <f t="shared" ref="N405:S406" si="162">N375+N393</f>
        <v>0</v>
      </c>
      <c r="O405" s="349">
        <f t="shared" si="162"/>
        <v>0</v>
      </c>
      <c r="P405" s="349">
        <f t="shared" si="162"/>
        <v>0</v>
      </c>
      <c r="Q405" s="349">
        <f t="shared" si="162"/>
        <v>0</v>
      </c>
      <c r="R405" s="349">
        <f t="shared" si="162"/>
        <v>0</v>
      </c>
      <c r="S405" s="349">
        <f t="shared" si="162"/>
        <v>0</v>
      </c>
    </row>
    <row r="406" spans="1:19" ht="17.100000000000001" customHeight="1">
      <c r="A406" s="623"/>
      <c r="B406" s="609"/>
      <c r="C406" s="610"/>
      <c r="D406" s="610"/>
      <c r="E406" s="610"/>
      <c r="F406" s="610"/>
      <c r="G406" s="610"/>
      <c r="H406" s="610"/>
      <c r="I406" s="610"/>
      <c r="J406" s="610"/>
      <c r="K406" s="611"/>
      <c r="L406" s="13" t="s">
        <v>53</v>
      </c>
      <c r="M406" s="349">
        <f>M376+M394</f>
        <v>2280</v>
      </c>
      <c r="N406" s="349">
        <f t="shared" si="162"/>
        <v>24151.404999999999</v>
      </c>
      <c r="O406" s="349">
        <f t="shared" si="162"/>
        <v>12142.284</v>
      </c>
      <c r="P406" s="349">
        <f t="shared" si="162"/>
        <v>8682.2129999999997</v>
      </c>
      <c r="Q406" s="349">
        <f t="shared" si="162"/>
        <v>3050.5079999999998</v>
      </c>
      <c r="R406" s="349">
        <f t="shared" si="162"/>
        <v>276.39999999999998</v>
      </c>
      <c r="S406" s="349">
        <f t="shared" si="162"/>
        <v>0</v>
      </c>
    </row>
    <row r="407" spans="1:19" ht="3" customHeight="1">
      <c r="A407" s="20"/>
      <c r="B407" s="526"/>
      <c r="C407" s="527"/>
      <c r="D407" s="527"/>
      <c r="E407" s="527"/>
      <c r="F407" s="527"/>
      <c r="G407" s="527"/>
      <c r="H407" s="527"/>
      <c r="I407" s="527"/>
      <c r="J407" s="527"/>
      <c r="K407" s="527"/>
      <c r="L407" s="527"/>
      <c r="M407" s="527"/>
      <c r="N407" s="527"/>
      <c r="O407" s="527"/>
      <c r="P407" s="527"/>
      <c r="Q407" s="527"/>
      <c r="R407" s="527"/>
      <c r="S407" s="528"/>
    </row>
  </sheetData>
  <mergeCells count="1173">
    <mergeCell ref="B345:C347"/>
    <mergeCell ref="D345:D347"/>
    <mergeCell ref="E345:E347"/>
    <mergeCell ref="F345:F347"/>
    <mergeCell ref="G345:G347"/>
    <mergeCell ref="H345:H347"/>
    <mergeCell ref="I345:I347"/>
    <mergeCell ref="J345:J347"/>
    <mergeCell ref="K345:K347"/>
    <mergeCell ref="B339:C341"/>
    <mergeCell ref="D339:D341"/>
    <mergeCell ref="E339:E341"/>
    <mergeCell ref="F339:F341"/>
    <mergeCell ref="G339:G341"/>
    <mergeCell ref="H339:H341"/>
    <mergeCell ref="I339:I341"/>
    <mergeCell ref="J339:J341"/>
    <mergeCell ref="K339:K341"/>
    <mergeCell ref="B342:C344"/>
    <mergeCell ref="D342:D344"/>
    <mergeCell ref="E342:E344"/>
    <mergeCell ref="F342:F344"/>
    <mergeCell ref="G342:G344"/>
    <mergeCell ref="H342:H344"/>
    <mergeCell ref="I342:I344"/>
    <mergeCell ref="J342:J344"/>
    <mergeCell ref="K342:K344"/>
    <mergeCell ref="B330:C332"/>
    <mergeCell ref="B333:C335"/>
    <mergeCell ref="B336:C338"/>
    <mergeCell ref="D330:D332"/>
    <mergeCell ref="E330:E332"/>
    <mergeCell ref="F330:F332"/>
    <mergeCell ref="G330:G332"/>
    <mergeCell ref="H330:H332"/>
    <mergeCell ref="I330:I332"/>
    <mergeCell ref="J330:J332"/>
    <mergeCell ref="K330:K332"/>
    <mergeCell ref="D333:D335"/>
    <mergeCell ref="E333:E335"/>
    <mergeCell ref="F333:F335"/>
    <mergeCell ref="G333:G335"/>
    <mergeCell ref="H333:H335"/>
    <mergeCell ref="I333:I335"/>
    <mergeCell ref="J333:J335"/>
    <mergeCell ref="K333:K335"/>
    <mergeCell ref="D336:D338"/>
    <mergeCell ref="E336:E338"/>
    <mergeCell ref="F336:F338"/>
    <mergeCell ref="G336:G338"/>
    <mergeCell ref="H336:H338"/>
    <mergeCell ref="I336:I338"/>
    <mergeCell ref="J336:J338"/>
    <mergeCell ref="K336:K338"/>
    <mergeCell ref="B105:K107"/>
    <mergeCell ref="B102:C104"/>
    <mergeCell ref="D102:D104"/>
    <mergeCell ref="E102:E104"/>
    <mergeCell ref="F102:F104"/>
    <mergeCell ref="G102:G104"/>
    <mergeCell ref="H102:H104"/>
    <mergeCell ref="I102:I104"/>
    <mergeCell ref="J102:J104"/>
    <mergeCell ref="K102:K104"/>
    <mergeCell ref="B99:C101"/>
    <mergeCell ref="D99:D101"/>
    <mergeCell ref="E99:E101"/>
    <mergeCell ref="F99:F101"/>
    <mergeCell ref="G99:G101"/>
    <mergeCell ref="H99:H101"/>
    <mergeCell ref="I99:I101"/>
    <mergeCell ref="J99:J101"/>
    <mergeCell ref="K99:K101"/>
    <mergeCell ref="B96:C98"/>
    <mergeCell ref="D96:D98"/>
    <mergeCell ref="E96:E98"/>
    <mergeCell ref="F96:F98"/>
    <mergeCell ref="G96:G98"/>
    <mergeCell ref="H96:H98"/>
    <mergeCell ref="I96:I98"/>
    <mergeCell ref="J96:J98"/>
    <mergeCell ref="K96:K98"/>
    <mergeCell ref="B93:C95"/>
    <mergeCell ref="D93:D95"/>
    <mergeCell ref="E93:E95"/>
    <mergeCell ref="F93:F95"/>
    <mergeCell ref="G93:G95"/>
    <mergeCell ref="H93:H95"/>
    <mergeCell ref="I93:I95"/>
    <mergeCell ref="J93:J95"/>
    <mergeCell ref="K93:K95"/>
    <mergeCell ref="B90:C92"/>
    <mergeCell ref="D90:D92"/>
    <mergeCell ref="E90:E92"/>
    <mergeCell ref="F90:F92"/>
    <mergeCell ref="G90:G92"/>
    <mergeCell ref="H90:H92"/>
    <mergeCell ref="I90:I92"/>
    <mergeCell ref="J90:J92"/>
    <mergeCell ref="K90:K92"/>
    <mergeCell ref="L86:L87"/>
    <mergeCell ref="M86:M87"/>
    <mergeCell ref="N86:N87"/>
    <mergeCell ref="O86:O87"/>
    <mergeCell ref="P86:P87"/>
    <mergeCell ref="Q86:Q87"/>
    <mergeCell ref="R86:R87"/>
    <mergeCell ref="S86:S87"/>
    <mergeCell ref="E88:E89"/>
    <mergeCell ref="F88:F89"/>
    <mergeCell ref="G88:G89"/>
    <mergeCell ref="H88:H89"/>
    <mergeCell ref="I88:I89"/>
    <mergeCell ref="J88:J89"/>
    <mergeCell ref="K88:K89"/>
    <mergeCell ref="B86:C89"/>
    <mergeCell ref="D86:D89"/>
    <mergeCell ref="E86:E87"/>
    <mergeCell ref="F86:F87"/>
    <mergeCell ref="G86:G87"/>
    <mergeCell ref="H86:H87"/>
    <mergeCell ref="I86:I87"/>
    <mergeCell ref="J86:J87"/>
    <mergeCell ref="K86:K87"/>
    <mergeCell ref="L82:L83"/>
    <mergeCell ref="M82:M83"/>
    <mergeCell ref="N82:N83"/>
    <mergeCell ref="O82:O83"/>
    <mergeCell ref="P82:P83"/>
    <mergeCell ref="Q82:Q83"/>
    <mergeCell ref="R82:R83"/>
    <mergeCell ref="S82:S83"/>
    <mergeCell ref="E84:E85"/>
    <mergeCell ref="F84:F85"/>
    <mergeCell ref="G84:G85"/>
    <mergeCell ref="H84:H85"/>
    <mergeCell ref="J84:J85"/>
    <mergeCell ref="K84:K85"/>
    <mergeCell ref="B82:C85"/>
    <mergeCell ref="D82:D85"/>
    <mergeCell ref="E82:E83"/>
    <mergeCell ref="F82:F83"/>
    <mergeCell ref="G82:G83"/>
    <mergeCell ref="H82:H83"/>
    <mergeCell ref="I82:I85"/>
    <mergeCell ref="J82:J83"/>
    <mergeCell ref="K82:K83"/>
    <mergeCell ref="B79:C81"/>
    <mergeCell ref="D79:D81"/>
    <mergeCell ref="E79:E81"/>
    <mergeCell ref="F79:F81"/>
    <mergeCell ref="G79:G81"/>
    <mergeCell ref="H79:H81"/>
    <mergeCell ref="I79:I81"/>
    <mergeCell ref="J79:J81"/>
    <mergeCell ref="K79:K81"/>
    <mergeCell ref="B76:C78"/>
    <mergeCell ref="D76:D78"/>
    <mergeCell ref="E76:E78"/>
    <mergeCell ref="F76:F78"/>
    <mergeCell ref="G76:G78"/>
    <mergeCell ref="H76:H78"/>
    <mergeCell ref="I76:I78"/>
    <mergeCell ref="J76:J78"/>
    <mergeCell ref="K76:K78"/>
    <mergeCell ref="B73:C75"/>
    <mergeCell ref="D73:D75"/>
    <mergeCell ref="E73:E74"/>
    <mergeCell ref="F73:F74"/>
    <mergeCell ref="G73:G74"/>
    <mergeCell ref="H73:H74"/>
    <mergeCell ref="I73:I75"/>
    <mergeCell ref="J73:J74"/>
    <mergeCell ref="K73:K74"/>
    <mergeCell ref="B70:C72"/>
    <mergeCell ref="D70:D72"/>
    <mergeCell ref="E70:E72"/>
    <mergeCell ref="F70:F72"/>
    <mergeCell ref="G70:G72"/>
    <mergeCell ref="H70:H72"/>
    <mergeCell ref="I70:I72"/>
    <mergeCell ref="J70:J72"/>
    <mergeCell ref="K70:K72"/>
    <mergeCell ref="B67:C69"/>
    <mergeCell ref="D67:D69"/>
    <mergeCell ref="E67:E69"/>
    <mergeCell ref="F67:F69"/>
    <mergeCell ref="G67:G69"/>
    <mergeCell ref="H67:H69"/>
    <mergeCell ref="I67:I69"/>
    <mergeCell ref="J67:J69"/>
    <mergeCell ref="K67:K69"/>
    <mergeCell ref="B64:C66"/>
    <mergeCell ref="D64:D66"/>
    <mergeCell ref="E64:E66"/>
    <mergeCell ref="F64:F66"/>
    <mergeCell ref="G64:G66"/>
    <mergeCell ref="H64:H66"/>
    <mergeCell ref="I64:I66"/>
    <mergeCell ref="J64:J66"/>
    <mergeCell ref="K64:K66"/>
    <mergeCell ref="B61:C63"/>
    <mergeCell ref="D61:D63"/>
    <mergeCell ref="E61:E63"/>
    <mergeCell ref="F61:F63"/>
    <mergeCell ref="G61:G63"/>
    <mergeCell ref="H61:H63"/>
    <mergeCell ref="I61:I63"/>
    <mergeCell ref="J61:J63"/>
    <mergeCell ref="K61:K63"/>
    <mergeCell ref="S54:S56"/>
    <mergeCell ref="L57:L58"/>
    <mergeCell ref="M57:M58"/>
    <mergeCell ref="N57:N58"/>
    <mergeCell ref="O57:O58"/>
    <mergeCell ref="P57:P58"/>
    <mergeCell ref="Q57:Q58"/>
    <mergeCell ref="R57:R58"/>
    <mergeCell ref="S57:S58"/>
    <mergeCell ref="B54:C60"/>
    <mergeCell ref="D54:D60"/>
    <mergeCell ref="L54:L56"/>
    <mergeCell ref="M54:M56"/>
    <mergeCell ref="N54:N56"/>
    <mergeCell ref="O54:O56"/>
    <mergeCell ref="P54:P56"/>
    <mergeCell ref="Q54:Q56"/>
    <mergeCell ref="R54:R56"/>
    <mergeCell ref="L59:L60"/>
    <mergeCell ref="M59:M60"/>
    <mergeCell ref="N59:N60"/>
    <mergeCell ref="O59:O60"/>
    <mergeCell ref="P59:P60"/>
    <mergeCell ref="Q59:Q60"/>
    <mergeCell ref="R59:R60"/>
    <mergeCell ref="L50:L51"/>
    <mergeCell ref="M50:M51"/>
    <mergeCell ref="N50:N51"/>
    <mergeCell ref="O50:O51"/>
    <mergeCell ref="P50:P51"/>
    <mergeCell ref="Q50:Q51"/>
    <mergeCell ref="R50:R51"/>
    <mergeCell ref="S50:S51"/>
    <mergeCell ref="E52:E53"/>
    <mergeCell ref="F52:F53"/>
    <mergeCell ref="G52:G53"/>
    <mergeCell ref="H52:H53"/>
    <mergeCell ref="I52:I53"/>
    <mergeCell ref="J52:J53"/>
    <mergeCell ref="K52:K53"/>
    <mergeCell ref="S59:S60"/>
    <mergeCell ref="B50:C53"/>
    <mergeCell ref="D50:D53"/>
    <mergeCell ref="E50:E51"/>
    <mergeCell ref="F50:F51"/>
    <mergeCell ref="G50:G51"/>
    <mergeCell ref="H50:H51"/>
    <mergeCell ref="I50:I51"/>
    <mergeCell ref="J50:J51"/>
    <mergeCell ref="K50:K51"/>
    <mergeCell ref="K45:K46"/>
    <mergeCell ref="B47:C49"/>
    <mergeCell ref="D47:D49"/>
    <mergeCell ref="E47:E49"/>
    <mergeCell ref="F47:F49"/>
    <mergeCell ref="G47:G49"/>
    <mergeCell ref="H47:H49"/>
    <mergeCell ref="I47:I49"/>
    <mergeCell ref="J47:J49"/>
    <mergeCell ref="K47:K49"/>
    <mergeCell ref="D43:D46"/>
    <mergeCell ref="E43:E44"/>
    <mergeCell ref="I43:I44"/>
    <mergeCell ref="J43:J44"/>
    <mergeCell ref="K43:K44"/>
    <mergeCell ref="I45:I46"/>
    <mergeCell ref="J45:J46"/>
    <mergeCell ref="N34:N36"/>
    <mergeCell ref="O34:O36"/>
    <mergeCell ref="P34:P36"/>
    <mergeCell ref="Q34:Q36"/>
    <mergeCell ref="R34:R36"/>
    <mergeCell ref="L40:L42"/>
    <mergeCell ref="M40:M42"/>
    <mergeCell ref="N40:N42"/>
    <mergeCell ref="O40:O42"/>
    <mergeCell ref="P40:P42"/>
    <mergeCell ref="Q40:Q42"/>
    <mergeCell ref="R40:R42"/>
    <mergeCell ref="S40:S42"/>
    <mergeCell ref="L43:L44"/>
    <mergeCell ref="M43:M44"/>
    <mergeCell ref="N43:N44"/>
    <mergeCell ref="O43:O44"/>
    <mergeCell ref="P43:P44"/>
    <mergeCell ref="Q43:Q44"/>
    <mergeCell ref="R43:R44"/>
    <mergeCell ref="S43:S44"/>
    <mergeCell ref="S34:S36"/>
    <mergeCell ref="L37:L39"/>
    <mergeCell ref="M37:M39"/>
    <mergeCell ref="N37:N39"/>
    <mergeCell ref="O37:O39"/>
    <mergeCell ref="P37:P39"/>
    <mergeCell ref="Q37:Q39"/>
    <mergeCell ref="R37:R39"/>
    <mergeCell ref="S37:S39"/>
    <mergeCell ref="L34:L36"/>
    <mergeCell ref="M34:M36"/>
    <mergeCell ref="I22:I24"/>
    <mergeCell ref="J22:J24"/>
    <mergeCell ref="K22:K24"/>
    <mergeCell ref="K13:K15"/>
    <mergeCell ref="B16:C18"/>
    <mergeCell ref="D16:D18"/>
    <mergeCell ref="E16:E17"/>
    <mergeCell ref="F16:F17"/>
    <mergeCell ref="G16:G17"/>
    <mergeCell ref="H16:H17"/>
    <mergeCell ref="I16:I17"/>
    <mergeCell ref="J16:J17"/>
    <mergeCell ref="K16:K17"/>
    <mergeCell ref="I31:I33"/>
    <mergeCell ref="J31:J33"/>
    <mergeCell ref="K31:K33"/>
    <mergeCell ref="E25:E27"/>
    <mergeCell ref="F25:F27"/>
    <mergeCell ref="G25:G27"/>
    <mergeCell ref="H25:H27"/>
    <mergeCell ref="I25:I27"/>
    <mergeCell ref="J25:J27"/>
    <mergeCell ref="K25:K27"/>
    <mergeCell ref="B28:C30"/>
    <mergeCell ref="D28:D30"/>
    <mergeCell ref="E28:E30"/>
    <mergeCell ref="F28:F30"/>
    <mergeCell ref="G28:G30"/>
    <mergeCell ref="H28:H30"/>
    <mergeCell ref="I28:I30"/>
    <mergeCell ref="J28:J30"/>
    <mergeCell ref="K28:K30"/>
    <mergeCell ref="F13:F15"/>
    <mergeCell ref="G13:G15"/>
    <mergeCell ref="H13:H15"/>
    <mergeCell ref="B19:C21"/>
    <mergeCell ref="D19:D21"/>
    <mergeCell ref="B25:C27"/>
    <mergeCell ref="D25:D27"/>
    <mergeCell ref="B324:C326"/>
    <mergeCell ref="B327:C329"/>
    <mergeCell ref="B315:C317"/>
    <mergeCell ref="D315:D317"/>
    <mergeCell ref="E315:E317"/>
    <mergeCell ref="F315:F317"/>
    <mergeCell ref="G315:G317"/>
    <mergeCell ref="H315:H317"/>
    <mergeCell ref="B31:C33"/>
    <mergeCell ref="D31:D33"/>
    <mergeCell ref="B22:C24"/>
    <mergeCell ref="D22:D24"/>
    <mergeCell ref="E22:E24"/>
    <mergeCell ref="F22:F24"/>
    <mergeCell ref="G22:G24"/>
    <mergeCell ref="H22:H24"/>
    <mergeCell ref="B34:C42"/>
    <mergeCell ref="D34:D42"/>
    <mergeCell ref="E45:E46"/>
    <mergeCell ref="F45:F46"/>
    <mergeCell ref="G45:G46"/>
    <mergeCell ref="H45:H46"/>
    <mergeCell ref="F43:F44"/>
    <mergeCell ref="G43:G44"/>
    <mergeCell ref="H43:H44"/>
    <mergeCell ref="H351:H353"/>
    <mergeCell ref="I351:I353"/>
    <mergeCell ref="J351:J353"/>
    <mergeCell ref="K351:K353"/>
    <mergeCell ref="D348:D350"/>
    <mergeCell ref="E348:E350"/>
    <mergeCell ref="F348:F350"/>
    <mergeCell ref="G348:G350"/>
    <mergeCell ref="H348:H350"/>
    <mergeCell ref="I348:I350"/>
    <mergeCell ref="J348:J350"/>
    <mergeCell ref="K348:K350"/>
    <mergeCell ref="D351:D353"/>
    <mergeCell ref="E351:E353"/>
    <mergeCell ref="F351:F353"/>
    <mergeCell ref="G351:G353"/>
    <mergeCell ref="G354:G356"/>
    <mergeCell ref="H354:H356"/>
    <mergeCell ref="B354:C356"/>
    <mergeCell ref="D354:D356"/>
    <mergeCell ref="E354:E356"/>
    <mergeCell ref="B348:C350"/>
    <mergeCell ref="F354:F356"/>
    <mergeCell ref="B351:C353"/>
    <mergeCell ref="D318:D320"/>
    <mergeCell ref="E318:E320"/>
    <mergeCell ref="F318:F320"/>
    <mergeCell ref="G318:G320"/>
    <mergeCell ref="H318:H320"/>
    <mergeCell ref="I318:I320"/>
    <mergeCell ref="J318:J320"/>
    <mergeCell ref="K318:K320"/>
    <mergeCell ref="B321:C323"/>
    <mergeCell ref="D321:D323"/>
    <mergeCell ref="E321:E323"/>
    <mergeCell ref="F321:F323"/>
    <mergeCell ref="G321:G323"/>
    <mergeCell ref="H321:H323"/>
    <mergeCell ref="I321:I323"/>
    <mergeCell ref="K321:K323"/>
    <mergeCell ref="J324:J326"/>
    <mergeCell ref="K324:K326"/>
    <mergeCell ref="K327:K329"/>
    <mergeCell ref="D324:D326"/>
    <mergeCell ref="E324:E326"/>
    <mergeCell ref="D327:D329"/>
    <mergeCell ref="E327:E329"/>
    <mergeCell ref="I354:I356"/>
    <mergeCell ref="J354:J356"/>
    <mergeCell ref="K354:K356"/>
    <mergeCell ref="E300:E301"/>
    <mergeCell ref="F300:F301"/>
    <mergeCell ref="G300:G301"/>
    <mergeCell ref="H300:H301"/>
    <mergeCell ref="I300:I301"/>
    <mergeCell ref="J300:J301"/>
    <mergeCell ref="K300:K301"/>
    <mergeCell ref="L296:L298"/>
    <mergeCell ref="M296:M298"/>
    <mergeCell ref="N296:N298"/>
    <mergeCell ref="O296:O298"/>
    <mergeCell ref="P296:P298"/>
    <mergeCell ref="H312:H314"/>
    <mergeCell ref="I312:I314"/>
    <mergeCell ref="J312:J314"/>
    <mergeCell ref="K312:K314"/>
    <mergeCell ref="B291:C293"/>
    <mergeCell ref="D291:D293"/>
    <mergeCell ref="E291:E293"/>
    <mergeCell ref="F291:F293"/>
    <mergeCell ref="G291:G293"/>
    <mergeCell ref="H291:H293"/>
    <mergeCell ref="D276:D290"/>
    <mergeCell ref="B297:C297"/>
    <mergeCell ref="B298:C298"/>
    <mergeCell ref="B276:C290"/>
    <mergeCell ref="L277:L278"/>
    <mergeCell ref="M277:M278"/>
    <mergeCell ref="N277:N278"/>
    <mergeCell ref="O277:O278"/>
    <mergeCell ref="P277:P278"/>
    <mergeCell ref="Q277:Q278"/>
    <mergeCell ref="R277:R278"/>
    <mergeCell ref="S277:S278"/>
    <mergeCell ref="L279:L290"/>
    <mergeCell ref="M279:M290"/>
    <mergeCell ref="N279:N290"/>
    <mergeCell ref="O279:O290"/>
    <mergeCell ref="P279:P290"/>
    <mergeCell ref="Q279:Q290"/>
    <mergeCell ref="R279:R290"/>
    <mergeCell ref="S279:S290"/>
    <mergeCell ref="I291:I293"/>
    <mergeCell ref="E290:I290"/>
    <mergeCell ref="S296:S298"/>
    <mergeCell ref="R296:R298"/>
    <mergeCell ref="Q296:Q298"/>
    <mergeCell ref="D273:D275"/>
    <mergeCell ref="B273:C275"/>
    <mergeCell ref="I271:I272"/>
    <mergeCell ref="E271:E272"/>
    <mergeCell ref="F271:F272"/>
    <mergeCell ref="G271:G272"/>
    <mergeCell ref="H271:H272"/>
    <mergeCell ref="J271:J272"/>
    <mergeCell ref="E146:E148"/>
    <mergeCell ref="F146:F148"/>
    <mergeCell ref="G146:G148"/>
    <mergeCell ref="H146:H148"/>
    <mergeCell ref="H144:H145"/>
    <mergeCell ref="I144:I145"/>
    <mergeCell ref="J144:J145"/>
    <mergeCell ref="B158:C160"/>
    <mergeCell ref="D158:D160"/>
    <mergeCell ref="F158:F160"/>
    <mergeCell ref="G158:G160"/>
    <mergeCell ref="H158:H160"/>
    <mergeCell ref="I158:I160"/>
    <mergeCell ref="B155:C157"/>
    <mergeCell ref="D155:D157"/>
    <mergeCell ref="B146:C151"/>
    <mergeCell ref="B152:C154"/>
    <mergeCell ref="D152:D154"/>
    <mergeCell ref="D146:D151"/>
    <mergeCell ref="G155:G157"/>
    <mergeCell ref="E152:E154"/>
    <mergeCell ref="F152:F154"/>
    <mergeCell ref="G152:G154"/>
    <mergeCell ref="H152:H154"/>
    <mergeCell ref="O140:O141"/>
    <mergeCell ref="P140:P141"/>
    <mergeCell ref="Q140:Q141"/>
    <mergeCell ref="R140:R141"/>
    <mergeCell ref="S140:S141"/>
    <mergeCell ref="B136:K138"/>
    <mergeCell ref="B139:S139"/>
    <mergeCell ref="B140:C145"/>
    <mergeCell ref="D140:D145"/>
    <mergeCell ref="L140:L141"/>
    <mergeCell ref="M140:M141"/>
    <mergeCell ref="Q142:Q143"/>
    <mergeCell ref="R142:R143"/>
    <mergeCell ref="K142:K143"/>
    <mergeCell ref="L142:L143"/>
    <mergeCell ref="M142:M143"/>
    <mergeCell ref="R144:R145"/>
    <mergeCell ref="S144:S145"/>
    <mergeCell ref="L144:L145"/>
    <mergeCell ref="M144:M145"/>
    <mergeCell ref="E144:E145"/>
    <mergeCell ref="N142:N143"/>
    <mergeCell ref="O142:O143"/>
    <mergeCell ref="P142:P143"/>
    <mergeCell ref="E142:E143"/>
    <mergeCell ref="F142:F143"/>
    <mergeCell ref="G142:G143"/>
    <mergeCell ref="H142:H143"/>
    <mergeCell ref="S142:S143"/>
    <mergeCell ref="I142:I143"/>
    <mergeCell ref="J142:J143"/>
    <mergeCell ref="N144:N145"/>
    <mergeCell ref="F386:F388"/>
    <mergeCell ref="G386:G388"/>
    <mergeCell ref="H386:H388"/>
    <mergeCell ref="I386:I388"/>
    <mergeCell ref="I361:I363"/>
    <mergeCell ref="K152:K154"/>
    <mergeCell ref="I155:I157"/>
    <mergeCell ref="J155:J157"/>
    <mergeCell ref="K155:K157"/>
    <mergeCell ref="J158:J160"/>
    <mergeCell ref="K158:K160"/>
    <mergeCell ref="I167:I168"/>
    <mergeCell ref="J167:J168"/>
    <mergeCell ref="K167:K168"/>
    <mergeCell ref="J170:J172"/>
    <mergeCell ref="K170:K172"/>
    <mergeCell ref="I179:I181"/>
    <mergeCell ref="J179:J181"/>
    <mergeCell ref="F185:F187"/>
    <mergeCell ref="G185:G187"/>
    <mergeCell ref="F155:F157"/>
    <mergeCell ref="K271:K272"/>
    <mergeCell ref="I152:I154"/>
    <mergeCell ref="J152:J154"/>
    <mergeCell ref="G324:G326"/>
    <mergeCell ref="F327:F329"/>
    <mergeCell ref="G327:G329"/>
    <mergeCell ref="H324:H326"/>
    <mergeCell ref="I324:I326"/>
    <mergeCell ref="H327:H329"/>
    <mergeCell ref="I327:I329"/>
    <mergeCell ref="J327:J329"/>
    <mergeCell ref="J6:J8"/>
    <mergeCell ref="K6:K8"/>
    <mergeCell ref="G6:G8"/>
    <mergeCell ref="H6:H8"/>
    <mergeCell ref="J10:J12"/>
    <mergeCell ref="I11:I12"/>
    <mergeCell ref="K11:K12"/>
    <mergeCell ref="I13:I15"/>
    <mergeCell ref="J13:J15"/>
    <mergeCell ref="B2:C4"/>
    <mergeCell ref="D2:D4"/>
    <mergeCell ref="E31:E33"/>
    <mergeCell ref="F31:F33"/>
    <mergeCell ref="G31:G33"/>
    <mergeCell ref="H31:H33"/>
    <mergeCell ref="B43:C46"/>
    <mergeCell ref="I19:I21"/>
    <mergeCell ref="E20:E21"/>
    <mergeCell ref="F20:F21"/>
    <mergeCell ref="G20:G21"/>
    <mergeCell ref="H20:H21"/>
    <mergeCell ref="J20:J21"/>
    <mergeCell ref="K20:K21"/>
    <mergeCell ref="B10:C12"/>
    <mergeCell ref="D10:D12"/>
    <mergeCell ref="E11:E12"/>
    <mergeCell ref="F11:F12"/>
    <mergeCell ref="G11:G12"/>
    <mergeCell ref="H11:H12"/>
    <mergeCell ref="B13:C15"/>
    <mergeCell ref="D13:D15"/>
    <mergeCell ref="E13:E15"/>
    <mergeCell ref="A2:A4"/>
    <mergeCell ref="E2:K2"/>
    <mergeCell ref="L2:S2"/>
    <mergeCell ref="F3:G3"/>
    <mergeCell ref="L3:L4"/>
    <mergeCell ref="B5:C5"/>
    <mergeCell ref="A6:A8"/>
    <mergeCell ref="B6:C8"/>
    <mergeCell ref="D6:D8"/>
    <mergeCell ref="E6:E8"/>
    <mergeCell ref="F6:F8"/>
    <mergeCell ref="H110:H111"/>
    <mergeCell ref="I110:I111"/>
    <mergeCell ref="K110:K111"/>
    <mergeCell ref="N140:N141"/>
    <mergeCell ref="A108:A138"/>
    <mergeCell ref="B108:S108"/>
    <mergeCell ref="B109:C111"/>
    <mergeCell ref="D109:D111"/>
    <mergeCell ref="J109:J111"/>
    <mergeCell ref="E110:E111"/>
    <mergeCell ref="F110:F111"/>
    <mergeCell ref="G110:G111"/>
    <mergeCell ref="A9:A107"/>
    <mergeCell ref="B9:S9"/>
    <mergeCell ref="N3:S3"/>
    <mergeCell ref="K3:K4"/>
    <mergeCell ref="E3:E4"/>
    <mergeCell ref="H3:H4"/>
    <mergeCell ref="I3:I4"/>
    <mergeCell ref="J3:J4"/>
    <mergeCell ref="I6:I8"/>
    <mergeCell ref="D164:D166"/>
    <mergeCell ref="E164:E166"/>
    <mergeCell ref="F164:F166"/>
    <mergeCell ref="G164:G166"/>
    <mergeCell ref="H164:H166"/>
    <mergeCell ref="I164:I166"/>
    <mergeCell ref="J164:J166"/>
    <mergeCell ref="K164:K166"/>
    <mergeCell ref="E158:E160"/>
    <mergeCell ref="Q148:Q151"/>
    <mergeCell ref="R148:R151"/>
    <mergeCell ref="S148:S151"/>
    <mergeCell ref="I146:I151"/>
    <mergeCell ref="J146:J151"/>
    <mergeCell ref="K146:K151"/>
    <mergeCell ref="L148:L151"/>
    <mergeCell ref="M148:M151"/>
    <mergeCell ref="N148:N151"/>
    <mergeCell ref="E155:E157"/>
    <mergeCell ref="O144:O145"/>
    <mergeCell ref="P144:P145"/>
    <mergeCell ref="Q144:Q145"/>
    <mergeCell ref="F144:F145"/>
    <mergeCell ref="G144:G145"/>
    <mergeCell ref="K144:K145"/>
    <mergeCell ref="O148:O151"/>
    <mergeCell ref="P148:P151"/>
    <mergeCell ref="B170:C172"/>
    <mergeCell ref="D170:D172"/>
    <mergeCell ref="E170:E172"/>
    <mergeCell ref="F170:F172"/>
    <mergeCell ref="G170:G172"/>
    <mergeCell ref="H170:H172"/>
    <mergeCell ref="I170:I172"/>
    <mergeCell ref="B167:C169"/>
    <mergeCell ref="D167:D169"/>
    <mergeCell ref="E167:E168"/>
    <mergeCell ref="F167:F168"/>
    <mergeCell ref="G167:G168"/>
    <mergeCell ref="H167:H168"/>
    <mergeCell ref="H155:H157"/>
    <mergeCell ref="B161:C163"/>
    <mergeCell ref="D161:D163"/>
    <mergeCell ref="E161:E163"/>
    <mergeCell ref="F161:F163"/>
    <mergeCell ref="G161:G163"/>
    <mergeCell ref="H161:H163"/>
    <mergeCell ref="I161:I163"/>
    <mergeCell ref="J161:J163"/>
    <mergeCell ref="K161:K163"/>
    <mergeCell ref="B164:C166"/>
    <mergeCell ref="B173:C175"/>
    <mergeCell ref="D173:D175"/>
    <mergeCell ref="E173:E175"/>
    <mergeCell ref="F173:F175"/>
    <mergeCell ref="G173:G175"/>
    <mergeCell ref="H173:H175"/>
    <mergeCell ref="I173:I175"/>
    <mergeCell ref="J173:J175"/>
    <mergeCell ref="K173:K175"/>
    <mergeCell ref="B176:C178"/>
    <mergeCell ref="D176:D178"/>
    <mergeCell ref="E176:E177"/>
    <mergeCell ref="F176:F177"/>
    <mergeCell ref="G176:G177"/>
    <mergeCell ref="H176:H177"/>
    <mergeCell ref="I176:I177"/>
    <mergeCell ref="J176:J177"/>
    <mergeCell ref="K176:K177"/>
    <mergeCell ref="B182:C184"/>
    <mergeCell ref="D182:D184"/>
    <mergeCell ref="E182:E184"/>
    <mergeCell ref="F182:F184"/>
    <mergeCell ref="G182:G184"/>
    <mergeCell ref="H182:H184"/>
    <mergeCell ref="I182:I184"/>
    <mergeCell ref="B179:C181"/>
    <mergeCell ref="D179:D181"/>
    <mergeCell ref="E179:E181"/>
    <mergeCell ref="F179:F181"/>
    <mergeCell ref="G179:G181"/>
    <mergeCell ref="H179:H181"/>
    <mergeCell ref="J182:J184"/>
    <mergeCell ref="K182:K184"/>
    <mergeCell ref="K179:K181"/>
    <mergeCell ref="B185:C187"/>
    <mergeCell ref="D185:D187"/>
    <mergeCell ref="I185:I187"/>
    <mergeCell ref="J185:J193"/>
    <mergeCell ref="K185:K193"/>
    <mergeCell ref="B188:C190"/>
    <mergeCell ref="D188:D190"/>
    <mergeCell ref="E188:E190"/>
    <mergeCell ref="I191:I193"/>
    <mergeCell ref="F188:F190"/>
    <mergeCell ref="G188:G190"/>
    <mergeCell ref="H188:H190"/>
    <mergeCell ref="I188:I190"/>
    <mergeCell ref="B191:C193"/>
    <mergeCell ref="D191:D193"/>
    <mergeCell ref="E191:E193"/>
    <mergeCell ref="F191:F193"/>
    <mergeCell ref="G191:G193"/>
    <mergeCell ref="H191:H193"/>
    <mergeCell ref="E185:E187"/>
    <mergeCell ref="H185:H187"/>
    <mergeCell ref="B203:C205"/>
    <mergeCell ref="D203:D205"/>
    <mergeCell ref="J203:J204"/>
    <mergeCell ref="K203:K204"/>
    <mergeCell ref="J194:J196"/>
    <mergeCell ref="K194:K196"/>
    <mergeCell ref="B197:C199"/>
    <mergeCell ref="D197:D199"/>
    <mergeCell ref="I197:I199"/>
    <mergeCell ref="B200:C202"/>
    <mergeCell ref="D200:D202"/>
    <mergeCell ref="E200:E202"/>
    <mergeCell ref="F200:F202"/>
    <mergeCell ref="G200:G202"/>
    <mergeCell ref="H200:H202"/>
    <mergeCell ref="I200:I202"/>
    <mergeCell ref="J200:J202"/>
    <mergeCell ref="K200:K202"/>
    <mergeCell ref="B194:C196"/>
    <mergeCell ref="D194:D196"/>
    <mergeCell ref="E194:E196"/>
    <mergeCell ref="F194:F196"/>
    <mergeCell ref="G194:G196"/>
    <mergeCell ref="H194:H196"/>
    <mergeCell ref="I194:I196"/>
    <mergeCell ref="E197:E199"/>
    <mergeCell ref="F197:F199"/>
    <mergeCell ref="G197:G199"/>
    <mergeCell ref="B206:C208"/>
    <mergeCell ref="D206:D208"/>
    <mergeCell ref="E206:E208"/>
    <mergeCell ref="F206:F208"/>
    <mergeCell ref="G206:G208"/>
    <mergeCell ref="H206:H208"/>
    <mergeCell ref="I206:I208"/>
    <mergeCell ref="H197:H199"/>
    <mergeCell ref="E203:E205"/>
    <mergeCell ref="F203:F205"/>
    <mergeCell ref="G203:G205"/>
    <mergeCell ref="H203:H205"/>
    <mergeCell ref="I203:I205"/>
    <mergeCell ref="J206:J208"/>
    <mergeCell ref="K206:K208"/>
    <mergeCell ref="B212:C214"/>
    <mergeCell ref="D212:D214"/>
    <mergeCell ref="I212:I214"/>
    <mergeCell ref="J213:J214"/>
    <mergeCell ref="K213:K214"/>
    <mergeCell ref="B209:C211"/>
    <mergeCell ref="D209:D211"/>
    <mergeCell ref="E209:E211"/>
    <mergeCell ref="F209:F211"/>
    <mergeCell ref="G209:G211"/>
    <mergeCell ref="H209:H211"/>
    <mergeCell ref="I209:I211"/>
    <mergeCell ref="J209:J211"/>
    <mergeCell ref="K209:K211"/>
    <mergeCell ref="E212:E214"/>
    <mergeCell ref="F212:F214"/>
    <mergeCell ref="G212:G214"/>
    <mergeCell ref="H212:H214"/>
    <mergeCell ref="B218:C220"/>
    <mergeCell ref="D218:D220"/>
    <mergeCell ref="E218:E220"/>
    <mergeCell ref="F218:F220"/>
    <mergeCell ref="G218:G220"/>
    <mergeCell ref="H218:H220"/>
    <mergeCell ref="I218:I220"/>
    <mergeCell ref="B215:C217"/>
    <mergeCell ref="D215:D217"/>
    <mergeCell ref="E215:E217"/>
    <mergeCell ref="F215:F217"/>
    <mergeCell ref="G215:G217"/>
    <mergeCell ref="H215:H217"/>
    <mergeCell ref="B221:C223"/>
    <mergeCell ref="D221:D223"/>
    <mergeCell ref="E221:E223"/>
    <mergeCell ref="F221:F223"/>
    <mergeCell ref="G221:G223"/>
    <mergeCell ref="H221:H223"/>
    <mergeCell ref="I221:I223"/>
    <mergeCell ref="I215:I217"/>
    <mergeCell ref="G245:G247"/>
    <mergeCell ref="J221:J223"/>
    <mergeCell ref="K221:K223"/>
    <mergeCell ref="B224:C226"/>
    <mergeCell ref="D224:D226"/>
    <mergeCell ref="I224:I226"/>
    <mergeCell ref="J224:J225"/>
    <mergeCell ref="K224:K225"/>
    <mergeCell ref="E224:E226"/>
    <mergeCell ref="F224:F226"/>
    <mergeCell ref="G224:G226"/>
    <mergeCell ref="H224:H226"/>
    <mergeCell ref="B230:C232"/>
    <mergeCell ref="D230:D232"/>
    <mergeCell ref="B227:C229"/>
    <mergeCell ref="D227:D229"/>
    <mergeCell ref="E227:E229"/>
    <mergeCell ref="F227:F229"/>
    <mergeCell ref="G227:G229"/>
    <mergeCell ref="H227:H229"/>
    <mergeCell ref="J230:J231"/>
    <mergeCell ref="E230:E232"/>
    <mergeCell ref="F230:F232"/>
    <mergeCell ref="G230:G232"/>
    <mergeCell ref="H230:H232"/>
    <mergeCell ref="I230:I232"/>
    <mergeCell ref="B254:C262"/>
    <mergeCell ref="B236:C238"/>
    <mergeCell ref="D236:D238"/>
    <mergeCell ref="E236:E238"/>
    <mergeCell ref="F236:F238"/>
    <mergeCell ref="G236:G238"/>
    <mergeCell ref="H236:H238"/>
    <mergeCell ref="J236:J238"/>
    <mergeCell ref="K236:K238"/>
    <mergeCell ref="B233:C235"/>
    <mergeCell ref="D233:D235"/>
    <mergeCell ref="E233:E235"/>
    <mergeCell ref="F233:F235"/>
    <mergeCell ref="G233:G235"/>
    <mergeCell ref="H233:H235"/>
    <mergeCell ref="I233:I238"/>
    <mergeCell ref="J233:J235"/>
    <mergeCell ref="B245:C247"/>
    <mergeCell ref="D245:D247"/>
    <mergeCell ref="J246:J247"/>
    <mergeCell ref="B242:C244"/>
    <mergeCell ref="D242:D244"/>
    <mergeCell ref="E242:E244"/>
    <mergeCell ref="F242:F244"/>
    <mergeCell ref="G242:G244"/>
    <mergeCell ref="H242:H244"/>
    <mergeCell ref="K246:K247"/>
    <mergeCell ref="I242:I247"/>
    <mergeCell ref="J242:J244"/>
    <mergeCell ref="K242:K244"/>
    <mergeCell ref="E245:E247"/>
    <mergeCell ref="F245:F247"/>
    <mergeCell ref="J248:J250"/>
    <mergeCell ref="K248:K250"/>
    <mergeCell ref="J254:J256"/>
    <mergeCell ref="K254:K256"/>
    <mergeCell ref="E257:E259"/>
    <mergeCell ref="F257:F259"/>
    <mergeCell ref="G257:G259"/>
    <mergeCell ref="H257:H259"/>
    <mergeCell ref="I257:I259"/>
    <mergeCell ref="J257:J259"/>
    <mergeCell ref="K257:K259"/>
    <mergeCell ref="I251:I253"/>
    <mergeCell ref="J251:J253"/>
    <mergeCell ref="K251:K253"/>
    <mergeCell ref="E254:E256"/>
    <mergeCell ref="F254:F256"/>
    <mergeCell ref="G254:G256"/>
    <mergeCell ref="H254:H256"/>
    <mergeCell ref="I254:I256"/>
    <mergeCell ref="B251:C253"/>
    <mergeCell ref="D251:D253"/>
    <mergeCell ref="E251:E253"/>
    <mergeCell ref="F251:F253"/>
    <mergeCell ref="G251:G253"/>
    <mergeCell ref="H251:H253"/>
    <mergeCell ref="K260:K262"/>
    <mergeCell ref="B263:K265"/>
    <mergeCell ref="A266:A304"/>
    <mergeCell ref="B266:S266"/>
    <mergeCell ref="B267:C269"/>
    <mergeCell ref="D267:D269"/>
    <mergeCell ref="B270:C272"/>
    <mergeCell ref="D270:D272"/>
    <mergeCell ref="B294:C296"/>
    <mergeCell ref="E260:E262"/>
    <mergeCell ref="F260:F262"/>
    <mergeCell ref="G260:G262"/>
    <mergeCell ref="H260:H262"/>
    <mergeCell ref="I260:I262"/>
    <mergeCell ref="J260:J262"/>
    <mergeCell ref="A139:A265"/>
    <mergeCell ref="J294:J296"/>
    <mergeCell ref="K294:K296"/>
    <mergeCell ref="B302:K304"/>
    <mergeCell ref="B248:C250"/>
    <mergeCell ref="D248:D250"/>
    <mergeCell ref="E248:E250"/>
    <mergeCell ref="F248:F250"/>
    <mergeCell ref="G248:G250"/>
    <mergeCell ref="H248:H250"/>
    <mergeCell ref="I248:I250"/>
    <mergeCell ref="A305:A359"/>
    <mergeCell ref="B305:S305"/>
    <mergeCell ref="B306:C308"/>
    <mergeCell ref="D306:D308"/>
    <mergeCell ref="D294:D296"/>
    <mergeCell ref="E294:E296"/>
    <mergeCell ref="F294:F296"/>
    <mergeCell ref="G294:G296"/>
    <mergeCell ref="H294:H296"/>
    <mergeCell ref="I294:I296"/>
    <mergeCell ref="K307:K308"/>
    <mergeCell ref="B309:C311"/>
    <mergeCell ref="D309:D311"/>
    <mergeCell ref="E309:E311"/>
    <mergeCell ref="F309:F311"/>
    <mergeCell ref="G309:G311"/>
    <mergeCell ref="H309:H311"/>
    <mergeCell ref="I309:I311"/>
    <mergeCell ref="J309:J311"/>
    <mergeCell ref="K309:K311"/>
    <mergeCell ref="B312:C314"/>
    <mergeCell ref="D312:D314"/>
    <mergeCell ref="E312:E314"/>
    <mergeCell ref="F312:F314"/>
    <mergeCell ref="G312:G314"/>
    <mergeCell ref="B318:C320"/>
    <mergeCell ref="I315:I317"/>
    <mergeCell ref="J315:J317"/>
    <mergeCell ref="K315:K317"/>
    <mergeCell ref="B299:C299"/>
    <mergeCell ref="B300:C301"/>
    <mergeCell ref="D300:D301"/>
    <mergeCell ref="A360:A372"/>
    <mergeCell ref="B360:S360"/>
    <mergeCell ref="B361:C363"/>
    <mergeCell ref="D361:D363"/>
    <mergeCell ref="J361:J363"/>
    <mergeCell ref="K361:K363"/>
    <mergeCell ref="E362:E363"/>
    <mergeCell ref="F362:F363"/>
    <mergeCell ref="G362:G363"/>
    <mergeCell ref="H362:H363"/>
    <mergeCell ref="B364:C366"/>
    <mergeCell ref="D364:D366"/>
    <mergeCell ref="E364:E366"/>
    <mergeCell ref="F364:F366"/>
    <mergeCell ref="G364:G366"/>
    <mergeCell ref="H364:H366"/>
    <mergeCell ref="I364:I366"/>
    <mergeCell ref="J364:J366"/>
    <mergeCell ref="D367:D369"/>
    <mergeCell ref="K364:K366"/>
    <mergeCell ref="B367:C369"/>
    <mergeCell ref="E367:E369"/>
    <mergeCell ref="D392:D400"/>
    <mergeCell ref="A373:A406"/>
    <mergeCell ref="B373:S373"/>
    <mergeCell ref="B374:C376"/>
    <mergeCell ref="D374:D376"/>
    <mergeCell ref="E374:E376"/>
    <mergeCell ref="F374:F376"/>
    <mergeCell ref="G374:G376"/>
    <mergeCell ref="H374:H376"/>
    <mergeCell ref="I374:I376"/>
    <mergeCell ref="J374:J376"/>
    <mergeCell ref="K374:K376"/>
    <mergeCell ref="B377:C379"/>
    <mergeCell ref="D377:D379"/>
    <mergeCell ref="E377:E379"/>
    <mergeCell ref="F377:F379"/>
    <mergeCell ref="G377:G379"/>
    <mergeCell ref="H377:H379"/>
    <mergeCell ref="I380:I382"/>
    <mergeCell ref="J380:J382"/>
    <mergeCell ref="H398:H400"/>
    <mergeCell ref="I398:I400"/>
    <mergeCell ref="J398:J400"/>
    <mergeCell ref="K398:K400"/>
    <mergeCell ref="J386:J388"/>
    <mergeCell ref="K386:K388"/>
    <mergeCell ref="B386:C388"/>
    <mergeCell ref="D386:D388"/>
    <mergeCell ref="K380:K382"/>
    <mergeCell ref="B383:C385"/>
    <mergeCell ref="D383:D385"/>
    <mergeCell ref="E386:E388"/>
    <mergeCell ref="D254:D262"/>
    <mergeCell ref="B407:S407"/>
    <mergeCell ref="J389:J391"/>
    <mergeCell ref="K389:K391"/>
    <mergeCell ref="B401:C403"/>
    <mergeCell ref="E401:E403"/>
    <mergeCell ref="F401:F403"/>
    <mergeCell ref="G401:G403"/>
    <mergeCell ref="H401:H403"/>
    <mergeCell ref="I401:I403"/>
    <mergeCell ref="J401:J403"/>
    <mergeCell ref="B389:C391"/>
    <mergeCell ref="D389:D391"/>
    <mergeCell ref="E389:E390"/>
    <mergeCell ref="F389:F390"/>
    <mergeCell ref="G389:G390"/>
    <mergeCell ref="H389:H390"/>
    <mergeCell ref="I389:I390"/>
    <mergeCell ref="B392:C394"/>
    <mergeCell ref="I392:I394"/>
    <mergeCell ref="B404:K406"/>
    <mergeCell ref="B398:C400"/>
    <mergeCell ref="E398:E400"/>
    <mergeCell ref="F398:F400"/>
    <mergeCell ref="G398:G400"/>
    <mergeCell ref="K401:K403"/>
    <mergeCell ref="B395:C397"/>
    <mergeCell ref="E395:E397"/>
    <mergeCell ref="F395:F397"/>
    <mergeCell ref="G395:G397"/>
    <mergeCell ref="H395:H397"/>
    <mergeCell ref="I395:I397"/>
    <mergeCell ref="E380:E382"/>
    <mergeCell ref="F380:F382"/>
    <mergeCell ref="G380:G382"/>
    <mergeCell ref="H380:H382"/>
    <mergeCell ref="I377:I379"/>
    <mergeCell ref="H383:H385"/>
    <mergeCell ref="I383:I385"/>
    <mergeCell ref="M3:M4"/>
    <mergeCell ref="J383:J385"/>
    <mergeCell ref="K383:K385"/>
    <mergeCell ref="B357:K359"/>
    <mergeCell ref="E393:E394"/>
    <mergeCell ref="F393:F394"/>
    <mergeCell ref="G393:G394"/>
    <mergeCell ref="H393:H394"/>
    <mergeCell ref="J392:J394"/>
    <mergeCell ref="K392:K394"/>
    <mergeCell ref="I112:I113"/>
    <mergeCell ref="J112:J113"/>
    <mergeCell ref="K112:K113"/>
    <mergeCell ref="F112:F113"/>
    <mergeCell ref="G112:G113"/>
    <mergeCell ref="H112:H113"/>
    <mergeCell ref="K233:K235"/>
    <mergeCell ref="I227:I229"/>
    <mergeCell ref="J227:J229"/>
    <mergeCell ref="K227:K229"/>
    <mergeCell ref="K230:K231"/>
    <mergeCell ref="E383:E385"/>
    <mergeCell ref="F324:F326"/>
    <mergeCell ref="B239:C241"/>
    <mergeCell ref="H245:H247"/>
    <mergeCell ref="E124:E126"/>
    <mergeCell ref="I124:I126"/>
    <mergeCell ref="J321:J323"/>
    <mergeCell ref="J215:J217"/>
    <mergeCell ref="K215:K217"/>
    <mergeCell ref="J218:J220"/>
    <mergeCell ref="K218:K220"/>
    <mergeCell ref="B112:C114"/>
    <mergeCell ref="D112:D114"/>
    <mergeCell ref="E112:E113"/>
    <mergeCell ref="K395:K397"/>
    <mergeCell ref="J377:J379"/>
    <mergeCell ref="K377:K379"/>
    <mergeCell ref="F367:F369"/>
    <mergeCell ref="G367:G369"/>
    <mergeCell ref="H367:H369"/>
    <mergeCell ref="I367:I369"/>
    <mergeCell ref="J367:J369"/>
    <mergeCell ref="K367:K369"/>
    <mergeCell ref="B370:K372"/>
    <mergeCell ref="D239:D241"/>
    <mergeCell ref="E239:E241"/>
    <mergeCell ref="F239:F241"/>
    <mergeCell ref="G239:G241"/>
    <mergeCell ref="H239:H241"/>
    <mergeCell ref="I239:I241"/>
    <mergeCell ref="J239:J241"/>
    <mergeCell ref="K239:K241"/>
    <mergeCell ref="J395:J397"/>
    <mergeCell ref="G383:G385"/>
    <mergeCell ref="B380:C382"/>
    <mergeCell ref="D380:D382"/>
    <mergeCell ref="J130:J132"/>
    <mergeCell ref="K130:K132"/>
    <mergeCell ref="F383:F385"/>
    <mergeCell ref="B115:C117"/>
    <mergeCell ref="E115:E117"/>
    <mergeCell ref="F115:F117"/>
    <mergeCell ref="G115:G117"/>
    <mergeCell ref="H115:H117"/>
    <mergeCell ref="I115:I117"/>
    <mergeCell ref="J115:J117"/>
    <mergeCell ref="K115:K117"/>
    <mergeCell ref="B118:C120"/>
    <mergeCell ref="E118:E120"/>
    <mergeCell ref="F118:F120"/>
    <mergeCell ref="G118:G120"/>
    <mergeCell ref="H118:H120"/>
    <mergeCell ref="I118:I120"/>
    <mergeCell ref="J118:J120"/>
    <mergeCell ref="K118:K120"/>
    <mergeCell ref="D115:D117"/>
    <mergeCell ref="D118:D120"/>
    <mergeCell ref="B121:C123"/>
    <mergeCell ref="D121:D123"/>
    <mergeCell ref="E121:E123"/>
    <mergeCell ref="F121:F123"/>
    <mergeCell ref="G121:G123"/>
    <mergeCell ref="H121:H123"/>
    <mergeCell ref="I121:I123"/>
    <mergeCell ref="J121:J123"/>
    <mergeCell ref="K121:K123"/>
    <mergeCell ref="B124:C126"/>
    <mergeCell ref="D124:D126"/>
    <mergeCell ref="D401:D403"/>
    <mergeCell ref="B133:C135"/>
    <mergeCell ref="D133:D135"/>
    <mergeCell ref="E133:E135"/>
    <mergeCell ref="F133:F135"/>
    <mergeCell ref="G133:G135"/>
    <mergeCell ref="H133:H135"/>
    <mergeCell ref="I133:I135"/>
    <mergeCell ref="J133:J135"/>
    <mergeCell ref="K133:K135"/>
    <mergeCell ref="T140:V141"/>
    <mergeCell ref="H124:H126"/>
    <mergeCell ref="G124:G126"/>
    <mergeCell ref="F124:F126"/>
    <mergeCell ref="J124:J126"/>
    <mergeCell ref="K124:K126"/>
    <mergeCell ref="B127:C129"/>
    <mergeCell ref="D127:D129"/>
    <mergeCell ref="E127:E129"/>
    <mergeCell ref="F127:F129"/>
    <mergeCell ref="G127:G129"/>
    <mergeCell ref="H127:H129"/>
    <mergeCell ref="I127:I129"/>
    <mergeCell ref="J127:J129"/>
    <mergeCell ref="K127:K129"/>
    <mergeCell ref="B130:C132"/>
    <mergeCell ref="D130:D132"/>
    <mergeCell ref="E130:E132"/>
    <mergeCell ref="F130:F132"/>
    <mergeCell ref="G130:G132"/>
    <mergeCell ref="H130:H132"/>
    <mergeCell ref="I130:I132"/>
  </mergeCells>
  <printOptions horizontalCentered="1"/>
  <pageMargins left="0.19685039370078741" right="0.15748031496062992" top="0.39370078740157483" bottom="0.47244094488188981" header="0.31496062992125984" footer="0.31496062992125984"/>
  <pageSetup paperSize="9" scale="53" firstPageNumber="12" fitToHeight="0" orientation="landscape" useFirstPageNumber="1" r:id="rId1"/>
  <headerFooter>
    <oddFooter>&amp;C&amp;P</oddFooter>
  </headerFooter>
  <rowBreaks count="12" manualBreakCount="12">
    <brk id="36" min="1" max="18" man="1"/>
    <brk id="69" min="1" max="18" man="1"/>
    <brk id="107" min="1" max="18" man="1"/>
    <brk id="129" min="1" max="18" man="1"/>
    <brk id="160" min="1" max="18" man="1"/>
    <brk id="193" min="1" max="18" man="1"/>
    <brk id="238" min="1" max="18" man="1"/>
    <brk id="272" min="1" max="18" man="1"/>
    <brk id="290" min="1" max="18" man="1"/>
    <brk id="326" min="1" max="18" man="1"/>
    <brk id="372" min="1" max="18" man="1"/>
    <brk id="400" min="1" max="18" man="1"/>
  </rowBreaks>
</worksheet>
</file>

<file path=xl/worksheets/sheet5.xml><?xml version="1.0" encoding="utf-8"?>
<worksheet xmlns="http://schemas.openxmlformats.org/spreadsheetml/2006/main" xmlns:r="http://schemas.openxmlformats.org/officeDocument/2006/relationships">
  <dimension ref="A1:S135"/>
  <sheetViews>
    <sheetView view="pageBreakPreview" zoomScale="90" zoomScaleSheetLayoutView="90" workbookViewId="0">
      <selection activeCell="I123" sqref="I123:I125"/>
    </sheetView>
  </sheetViews>
  <sheetFormatPr defaultRowHeight="15.75"/>
  <cols>
    <col min="1" max="1" width="4.5703125" style="15" customWidth="1"/>
    <col min="2" max="2" width="9.85546875" style="43" customWidth="1"/>
    <col min="3" max="3" width="17.42578125" style="43" customWidth="1"/>
    <col min="4" max="4" width="15.85546875" style="43" customWidth="1"/>
    <col min="5" max="5" width="38.140625" style="43" customWidth="1"/>
    <col min="6" max="6" width="7" style="44" customWidth="1"/>
    <col min="7" max="7" width="6.85546875" style="43" customWidth="1"/>
    <col min="8" max="8" width="6.5703125" style="43" customWidth="1"/>
    <col min="9" max="9" width="34.85546875" style="43" customWidth="1"/>
    <col min="10" max="10" width="6.5703125" style="45" customWidth="1"/>
    <col min="11" max="11" width="6.7109375" style="45" customWidth="1"/>
    <col min="12" max="12" width="9.7109375" style="43" customWidth="1"/>
    <col min="13" max="13" width="9.5703125" style="46" customWidth="1"/>
    <col min="14" max="14" width="10.42578125" style="46" customWidth="1"/>
    <col min="15" max="15" width="10.42578125" style="46" bestFit="1" customWidth="1"/>
    <col min="16" max="16" width="8.28515625" style="46" customWidth="1"/>
    <col min="17" max="17" width="10" style="46" customWidth="1"/>
    <col min="18" max="18" width="5.28515625" style="46" customWidth="1"/>
    <col min="19" max="19" width="8.28515625" style="46" customWidth="1"/>
    <col min="20" max="16384" width="9.140625" style="7"/>
  </cols>
  <sheetData>
    <row r="1" spans="1:19">
      <c r="B1" s="7"/>
      <c r="C1" s="7"/>
      <c r="D1" s="7"/>
      <c r="E1" s="7"/>
      <c r="F1" s="42"/>
      <c r="G1" s="7"/>
      <c r="H1" s="7"/>
      <c r="I1" s="7"/>
      <c r="J1" s="21"/>
      <c r="K1" s="21"/>
      <c r="L1" s="7"/>
      <c r="M1" s="23"/>
      <c r="N1" s="23"/>
      <c r="O1" s="23"/>
      <c r="P1" s="23"/>
      <c r="Q1" s="23"/>
      <c r="R1" s="23"/>
      <c r="S1" s="23"/>
    </row>
    <row r="2" spans="1:19" s="14" customFormat="1" ht="13.5">
      <c r="A2" s="400"/>
      <c r="B2" s="402" t="s">
        <v>21</v>
      </c>
      <c r="C2" s="402"/>
      <c r="D2" s="808" t="s">
        <v>23</v>
      </c>
      <c r="E2" s="406" t="s">
        <v>24</v>
      </c>
      <c r="F2" s="406"/>
      <c r="G2" s="406"/>
      <c r="H2" s="406"/>
      <c r="I2" s="406"/>
      <c r="J2" s="406"/>
      <c r="K2" s="406"/>
      <c r="L2" s="406" t="s">
        <v>773</v>
      </c>
      <c r="M2" s="406"/>
      <c r="N2" s="406"/>
      <c r="O2" s="406"/>
      <c r="P2" s="406"/>
      <c r="Q2" s="406"/>
      <c r="R2" s="406"/>
      <c r="S2" s="406"/>
    </row>
    <row r="3" spans="1:19" s="14" customFormat="1" ht="30" customHeight="1">
      <c r="A3" s="400"/>
      <c r="B3" s="402"/>
      <c r="C3" s="402"/>
      <c r="D3" s="809"/>
      <c r="E3" s="402" t="s">
        <v>17</v>
      </c>
      <c r="F3" s="402" t="s">
        <v>848</v>
      </c>
      <c r="G3" s="402"/>
      <c r="H3" s="404" t="s">
        <v>14</v>
      </c>
      <c r="I3" s="402" t="s">
        <v>34</v>
      </c>
      <c r="J3" s="521" t="s">
        <v>22</v>
      </c>
      <c r="K3" s="521" t="s">
        <v>709</v>
      </c>
      <c r="L3" s="417" t="s">
        <v>9</v>
      </c>
      <c r="M3" s="613" t="s">
        <v>710</v>
      </c>
      <c r="N3" s="409" t="s">
        <v>10</v>
      </c>
      <c r="O3" s="409"/>
      <c r="P3" s="409"/>
      <c r="Q3" s="409"/>
      <c r="R3" s="409"/>
      <c r="S3" s="409"/>
    </row>
    <row r="4" spans="1:19" s="14" customFormat="1" ht="45" customHeight="1">
      <c r="A4" s="400"/>
      <c r="B4" s="402"/>
      <c r="C4" s="402"/>
      <c r="D4" s="810"/>
      <c r="E4" s="402"/>
      <c r="F4" s="39" t="s">
        <v>19</v>
      </c>
      <c r="G4" s="39" t="s">
        <v>20</v>
      </c>
      <c r="H4" s="404"/>
      <c r="I4" s="402"/>
      <c r="J4" s="521"/>
      <c r="K4" s="521"/>
      <c r="L4" s="417"/>
      <c r="M4" s="613"/>
      <c r="N4" s="12" t="s">
        <v>0</v>
      </c>
      <c r="O4" s="12" t="s">
        <v>3</v>
      </c>
      <c r="P4" s="12" t="s">
        <v>1</v>
      </c>
      <c r="Q4" s="12" t="s">
        <v>32</v>
      </c>
      <c r="R4" s="12" t="s">
        <v>4</v>
      </c>
      <c r="S4" s="12" t="s">
        <v>33</v>
      </c>
    </row>
    <row r="5" spans="1:19" s="17" customFormat="1" ht="12.75" customHeight="1">
      <c r="A5" s="16"/>
      <c r="B5" s="410">
        <v>1</v>
      </c>
      <c r="C5" s="410"/>
      <c r="D5" s="40">
        <v>2</v>
      </c>
      <c r="E5" s="40">
        <v>3</v>
      </c>
      <c r="F5" s="40">
        <v>4</v>
      </c>
      <c r="G5" s="40">
        <v>5</v>
      </c>
      <c r="H5" s="40">
        <v>6</v>
      </c>
      <c r="I5" s="40">
        <v>7</v>
      </c>
      <c r="J5" s="40">
        <v>8</v>
      </c>
      <c r="K5" s="40">
        <v>9</v>
      </c>
      <c r="L5" s="40">
        <v>10</v>
      </c>
      <c r="M5" s="40">
        <v>11</v>
      </c>
      <c r="N5" s="40">
        <v>12</v>
      </c>
      <c r="O5" s="40">
        <v>13</v>
      </c>
      <c r="P5" s="40">
        <v>14</v>
      </c>
      <c r="Q5" s="40">
        <v>15</v>
      </c>
      <c r="R5" s="40">
        <v>16</v>
      </c>
      <c r="S5" s="40">
        <v>17</v>
      </c>
    </row>
    <row r="6" spans="1:19" ht="45" customHeight="1">
      <c r="A6" s="765" t="s">
        <v>224</v>
      </c>
      <c r="B6" s="510" t="s">
        <v>158</v>
      </c>
      <c r="C6" s="800"/>
      <c r="D6" s="460" t="s">
        <v>540</v>
      </c>
      <c r="E6" s="460" t="s">
        <v>162</v>
      </c>
      <c r="F6" s="460">
        <v>70</v>
      </c>
      <c r="G6" s="750">
        <v>70</v>
      </c>
      <c r="H6" s="805">
        <v>100</v>
      </c>
      <c r="I6" s="794" t="s">
        <v>1351</v>
      </c>
      <c r="J6" s="797" t="s">
        <v>395</v>
      </c>
      <c r="K6" s="580" t="s">
        <v>368</v>
      </c>
      <c r="L6" s="18" t="s">
        <v>0</v>
      </c>
      <c r="M6" s="348">
        <f>M43+M62+M129</f>
        <v>84275.476999999999</v>
      </c>
      <c r="N6" s="348">
        <f>N7+N8</f>
        <v>83497.958000000013</v>
      </c>
      <c r="O6" s="348">
        <f t="shared" ref="O6:S6" si="0">O7+O8</f>
        <v>83497.958000000013</v>
      </c>
      <c r="P6" s="348">
        <f t="shared" si="0"/>
        <v>0</v>
      </c>
      <c r="Q6" s="348">
        <f t="shared" si="0"/>
        <v>0</v>
      </c>
      <c r="R6" s="348">
        <f t="shared" si="0"/>
        <v>0</v>
      </c>
      <c r="S6" s="348">
        <f t="shared" si="0"/>
        <v>0</v>
      </c>
    </row>
    <row r="7" spans="1:19" ht="41.25" customHeight="1">
      <c r="A7" s="765"/>
      <c r="B7" s="801"/>
      <c r="C7" s="802"/>
      <c r="D7" s="461"/>
      <c r="E7" s="461"/>
      <c r="F7" s="461"/>
      <c r="G7" s="751"/>
      <c r="H7" s="806"/>
      <c r="I7" s="795"/>
      <c r="J7" s="798"/>
      <c r="K7" s="581"/>
      <c r="L7" s="13" t="s">
        <v>52</v>
      </c>
      <c r="M7" s="351">
        <f>M44+M63+M130</f>
        <v>0</v>
      </c>
      <c r="N7" s="351">
        <f t="shared" ref="N7:S8" si="1">N44+N63+N130</f>
        <v>0</v>
      </c>
      <c r="O7" s="351">
        <f t="shared" si="1"/>
        <v>0</v>
      </c>
      <c r="P7" s="351">
        <f t="shared" si="1"/>
        <v>0</v>
      </c>
      <c r="Q7" s="351">
        <f t="shared" si="1"/>
        <v>0</v>
      </c>
      <c r="R7" s="351">
        <f t="shared" si="1"/>
        <v>0</v>
      </c>
      <c r="S7" s="351">
        <f t="shared" si="1"/>
        <v>0</v>
      </c>
    </row>
    <row r="8" spans="1:19" s="14" customFormat="1" ht="44.25" customHeight="1">
      <c r="A8" s="765"/>
      <c r="B8" s="803"/>
      <c r="C8" s="804"/>
      <c r="D8" s="462"/>
      <c r="E8" s="462"/>
      <c r="F8" s="462"/>
      <c r="G8" s="752"/>
      <c r="H8" s="807"/>
      <c r="I8" s="796"/>
      <c r="J8" s="799"/>
      <c r="K8" s="582"/>
      <c r="L8" s="13" t="s">
        <v>53</v>
      </c>
      <c r="M8" s="351">
        <f>M45+M64+M131</f>
        <v>84275.476999999999</v>
      </c>
      <c r="N8" s="351">
        <f>N45+N64+N131</f>
        <v>83497.958000000013</v>
      </c>
      <c r="O8" s="351">
        <f t="shared" si="1"/>
        <v>83497.958000000013</v>
      </c>
      <c r="P8" s="351">
        <f t="shared" si="1"/>
        <v>0</v>
      </c>
      <c r="Q8" s="351">
        <f t="shared" si="1"/>
        <v>0</v>
      </c>
      <c r="R8" s="351">
        <f t="shared" si="1"/>
        <v>0</v>
      </c>
      <c r="S8" s="351">
        <f t="shared" si="1"/>
        <v>0</v>
      </c>
    </row>
    <row r="9" spans="1:19" s="14" customFormat="1" ht="15" customHeight="1">
      <c r="A9" s="811" t="s">
        <v>229</v>
      </c>
      <c r="B9" s="766" t="s">
        <v>161</v>
      </c>
      <c r="C9" s="767"/>
      <c r="D9" s="767"/>
      <c r="E9" s="767"/>
      <c r="F9" s="767"/>
      <c r="G9" s="767"/>
      <c r="H9" s="767"/>
      <c r="I9" s="767"/>
      <c r="J9" s="767"/>
      <c r="K9" s="767"/>
      <c r="L9" s="767"/>
      <c r="M9" s="767"/>
      <c r="N9" s="767"/>
      <c r="O9" s="767"/>
      <c r="P9" s="767"/>
      <c r="Q9" s="767"/>
      <c r="R9" s="767"/>
      <c r="S9" s="768"/>
    </row>
    <row r="10" spans="1:19" ht="12.75" customHeight="1">
      <c r="A10" s="812"/>
      <c r="B10" s="454" t="s">
        <v>665</v>
      </c>
      <c r="C10" s="455"/>
      <c r="D10" s="460" t="s">
        <v>159</v>
      </c>
      <c r="E10" s="667" t="s">
        <v>160</v>
      </c>
      <c r="F10" s="667">
        <v>2</v>
      </c>
      <c r="G10" s="667">
        <v>2</v>
      </c>
      <c r="H10" s="790">
        <v>100</v>
      </c>
      <c r="I10" s="474" t="s">
        <v>1200</v>
      </c>
      <c r="J10" s="418"/>
      <c r="K10" s="418" t="s">
        <v>174</v>
      </c>
      <c r="L10" s="18" t="s">
        <v>0</v>
      </c>
      <c r="M10" s="351" t="s">
        <v>174</v>
      </c>
      <c r="N10" s="351" t="s">
        <v>174</v>
      </c>
      <c r="O10" s="351" t="s">
        <v>174</v>
      </c>
      <c r="P10" s="351" t="s">
        <v>174</v>
      </c>
      <c r="Q10" s="351" t="s">
        <v>174</v>
      </c>
      <c r="R10" s="351" t="s">
        <v>174</v>
      </c>
      <c r="S10" s="351" t="s">
        <v>174</v>
      </c>
    </row>
    <row r="11" spans="1:19" ht="22.5">
      <c r="A11" s="812"/>
      <c r="B11" s="456"/>
      <c r="C11" s="457"/>
      <c r="D11" s="461"/>
      <c r="E11" s="668"/>
      <c r="F11" s="668"/>
      <c r="G11" s="668"/>
      <c r="H11" s="791"/>
      <c r="I11" s="475"/>
      <c r="J11" s="419"/>
      <c r="K11" s="419"/>
      <c r="L11" s="13" t="s">
        <v>52</v>
      </c>
      <c r="M11" s="349" t="s">
        <v>174</v>
      </c>
      <c r="N11" s="349" t="s">
        <v>174</v>
      </c>
      <c r="O11" s="349" t="s">
        <v>174</v>
      </c>
      <c r="P11" s="349" t="s">
        <v>174</v>
      </c>
      <c r="Q11" s="349" t="s">
        <v>174</v>
      </c>
      <c r="R11" s="349" t="s">
        <v>174</v>
      </c>
      <c r="S11" s="349" t="s">
        <v>174</v>
      </c>
    </row>
    <row r="12" spans="1:19" ht="21" customHeight="1">
      <c r="A12" s="812"/>
      <c r="B12" s="458"/>
      <c r="C12" s="459"/>
      <c r="D12" s="462"/>
      <c r="E12" s="669"/>
      <c r="F12" s="669"/>
      <c r="G12" s="669"/>
      <c r="H12" s="792"/>
      <c r="I12" s="476"/>
      <c r="J12" s="420"/>
      <c r="K12" s="420"/>
      <c r="L12" s="13" t="s">
        <v>53</v>
      </c>
      <c r="M12" s="349" t="s">
        <v>174</v>
      </c>
      <c r="N12" s="349" t="s">
        <v>174</v>
      </c>
      <c r="O12" s="349" t="s">
        <v>174</v>
      </c>
      <c r="P12" s="349" t="s">
        <v>174</v>
      </c>
      <c r="Q12" s="349" t="s">
        <v>174</v>
      </c>
      <c r="R12" s="349" t="s">
        <v>174</v>
      </c>
      <c r="S12" s="349" t="s">
        <v>174</v>
      </c>
    </row>
    <row r="13" spans="1:19" ht="15" customHeight="1">
      <c r="A13" s="812"/>
      <c r="B13" s="454" t="s">
        <v>666</v>
      </c>
      <c r="C13" s="455"/>
      <c r="D13" s="460" t="s">
        <v>159</v>
      </c>
      <c r="E13" s="460" t="s">
        <v>163</v>
      </c>
      <c r="F13" s="460">
        <v>100</v>
      </c>
      <c r="G13" s="460">
        <v>100</v>
      </c>
      <c r="H13" s="775">
        <v>100</v>
      </c>
      <c r="I13" s="474" t="s">
        <v>664</v>
      </c>
      <c r="J13" s="661" t="s">
        <v>524</v>
      </c>
      <c r="K13" s="463" t="s">
        <v>369</v>
      </c>
      <c r="L13" s="18" t="s">
        <v>0</v>
      </c>
      <c r="M13" s="348">
        <v>66105.100000000006</v>
      </c>
      <c r="N13" s="348">
        <v>66105.100000000006</v>
      </c>
      <c r="O13" s="348">
        <v>66105.100000000006</v>
      </c>
      <c r="P13" s="348">
        <v>0</v>
      </c>
      <c r="Q13" s="348">
        <v>0</v>
      </c>
      <c r="R13" s="348">
        <v>0</v>
      </c>
      <c r="S13" s="348">
        <v>0</v>
      </c>
    </row>
    <row r="14" spans="1:19" ht="18" customHeight="1">
      <c r="A14" s="812"/>
      <c r="B14" s="456"/>
      <c r="C14" s="457"/>
      <c r="D14" s="461"/>
      <c r="E14" s="461"/>
      <c r="F14" s="461"/>
      <c r="G14" s="461"/>
      <c r="H14" s="776"/>
      <c r="I14" s="475"/>
      <c r="J14" s="662"/>
      <c r="K14" s="464"/>
      <c r="L14" s="13" t="s">
        <v>52</v>
      </c>
      <c r="M14" s="349">
        <v>0</v>
      </c>
      <c r="N14" s="349">
        <v>0</v>
      </c>
      <c r="O14" s="349">
        <v>0</v>
      </c>
      <c r="P14" s="349">
        <v>0</v>
      </c>
      <c r="Q14" s="349">
        <v>0</v>
      </c>
      <c r="R14" s="349">
        <v>0</v>
      </c>
      <c r="S14" s="349">
        <v>0</v>
      </c>
    </row>
    <row r="15" spans="1:19" ht="22.5" customHeight="1">
      <c r="A15" s="812"/>
      <c r="B15" s="458"/>
      <c r="C15" s="459"/>
      <c r="D15" s="462"/>
      <c r="E15" s="462"/>
      <c r="F15" s="462"/>
      <c r="G15" s="462"/>
      <c r="H15" s="777"/>
      <c r="I15" s="476"/>
      <c r="J15" s="663"/>
      <c r="K15" s="465"/>
      <c r="L15" s="13" t="s">
        <v>53</v>
      </c>
      <c r="M15" s="348">
        <v>66105.100000000006</v>
      </c>
      <c r="N15" s="348">
        <v>66105.100000000006</v>
      </c>
      <c r="O15" s="348">
        <v>66105.100000000006</v>
      </c>
      <c r="P15" s="349">
        <v>0</v>
      </c>
      <c r="Q15" s="349">
        <v>0</v>
      </c>
      <c r="R15" s="349">
        <v>0</v>
      </c>
      <c r="S15" s="349">
        <v>0</v>
      </c>
    </row>
    <row r="16" spans="1:19" s="252" customFormat="1" ht="23.25" customHeight="1">
      <c r="A16" s="812"/>
      <c r="B16" s="438" t="s">
        <v>1176</v>
      </c>
      <c r="C16" s="439"/>
      <c r="D16" s="426" t="s">
        <v>159</v>
      </c>
      <c r="E16" s="426" t="s">
        <v>525</v>
      </c>
      <c r="F16" s="426">
        <v>9</v>
      </c>
      <c r="G16" s="426">
        <v>9</v>
      </c>
      <c r="H16" s="781">
        <v>100</v>
      </c>
      <c r="I16" s="445" t="s">
        <v>664</v>
      </c>
      <c r="J16" s="778" t="s">
        <v>526</v>
      </c>
      <c r="K16" s="757" t="s">
        <v>369</v>
      </c>
      <c r="L16" s="247" t="s">
        <v>0</v>
      </c>
      <c r="M16" s="334">
        <v>11664.3</v>
      </c>
      <c r="N16" s="334">
        <v>11664.3</v>
      </c>
      <c r="O16" s="334">
        <v>11664.3</v>
      </c>
      <c r="P16" s="334">
        <v>0</v>
      </c>
      <c r="Q16" s="334">
        <v>0</v>
      </c>
      <c r="R16" s="334">
        <v>0</v>
      </c>
      <c r="S16" s="334">
        <v>0</v>
      </c>
    </row>
    <row r="17" spans="1:19" s="252" customFormat="1" ht="24" customHeight="1">
      <c r="A17" s="812"/>
      <c r="B17" s="440"/>
      <c r="C17" s="441"/>
      <c r="D17" s="427"/>
      <c r="E17" s="427"/>
      <c r="F17" s="427"/>
      <c r="G17" s="427"/>
      <c r="H17" s="782"/>
      <c r="I17" s="446"/>
      <c r="J17" s="779"/>
      <c r="K17" s="758"/>
      <c r="L17" s="244" t="s">
        <v>52</v>
      </c>
      <c r="M17" s="345">
        <v>0</v>
      </c>
      <c r="N17" s="345">
        <v>0</v>
      </c>
      <c r="O17" s="345">
        <v>0</v>
      </c>
      <c r="P17" s="345">
        <v>0</v>
      </c>
      <c r="Q17" s="345">
        <v>0</v>
      </c>
      <c r="R17" s="345">
        <v>0</v>
      </c>
      <c r="S17" s="345">
        <v>0</v>
      </c>
    </row>
    <row r="18" spans="1:19" s="252" customFormat="1" ht="20.25" customHeight="1">
      <c r="A18" s="812"/>
      <c r="B18" s="442"/>
      <c r="C18" s="443"/>
      <c r="D18" s="428"/>
      <c r="E18" s="428"/>
      <c r="F18" s="428"/>
      <c r="G18" s="428"/>
      <c r="H18" s="783"/>
      <c r="I18" s="447"/>
      <c r="J18" s="780"/>
      <c r="K18" s="793"/>
      <c r="L18" s="244" t="s">
        <v>53</v>
      </c>
      <c r="M18" s="334">
        <v>11664.3</v>
      </c>
      <c r="N18" s="334">
        <v>11664.3</v>
      </c>
      <c r="O18" s="334">
        <v>11664.3</v>
      </c>
      <c r="P18" s="345">
        <v>0</v>
      </c>
      <c r="Q18" s="345">
        <v>0</v>
      </c>
      <c r="R18" s="345">
        <v>0</v>
      </c>
      <c r="S18" s="345">
        <v>0</v>
      </c>
    </row>
    <row r="19" spans="1:19" s="252" customFormat="1" ht="18" customHeight="1">
      <c r="A19" s="812"/>
      <c r="B19" s="438" t="s">
        <v>1177</v>
      </c>
      <c r="C19" s="439"/>
      <c r="D19" s="426" t="s">
        <v>159</v>
      </c>
      <c r="E19" s="426" t="s">
        <v>527</v>
      </c>
      <c r="F19" s="426">
        <v>9</v>
      </c>
      <c r="G19" s="426">
        <v>9</v>
      </c>
      <c r="H19" s="781">
        <v>100</v>
      </c>
      <c r="I19" s="445" t="s">
        <v>664</v>
      </c>
      <c r="J19" s="778" t="s">
        <v>526</v>
      </c>
      <c r="K19" s="757" t="s">
        <v>369</v>
      </c>
      <c r="L19" s="247" t="s">
        <v>0</v>
      </c>
      <c r="M19" s="334">
        <v>54440.800000000003</v>
      </c>
      <c r="N19" s="334">
        <v>54440.800000000003</v>
      </c>
      <c r="O19" s="334">
        <v>54440.800000000003</v>
      </c>
      <c r="P19" s="334">
        <v>0</v>
      </c>
      <c r="Q19" s="334">
        <v>0</v>
      </c>
      <c r="R19" s="334">
        <v>0</v>
      </c>
      <c r="S19" s="334">
        <v>0</v>
      </c>
    </row>
    <row r="20" spans="1:19" s="252" customFormat="1" ht="18" customHeight="1">
      <c r="A20" s="812"/>
      <c r="B20" s="440"/>
      <c r="C20" s="441"/>
      <c r="D20" s="427"/>
      <c r="E20" s="427"/>
      <c r="F20" s="427"/>
      <c r="G20" s="427"/>
      <c r="H20" s="782"/>
      <c r="I20" s="446"/>
      <c r="J20" s="779"/>
      <c r="K20" s="758"/>
      <c r="L20" s="244" t="s">
        <v>52</v>
      </c>
      <c r="M20" s="345">
        <v>0</v>
      </c>
      <c r="N20" s="345">
        <v>0</v>
      </c>
      <c r="O20" s="345">
        <v>0</v>
      </c>
      <c r="P20" s="345">
        <v>0</v>
      </c>
      <c r="Q20" s="345">
        <v>0</v>
      </c>
      <c r="R20" s="345">
        <v>0</v>
      </c>
      <c r="S20" s="345">
        <v>0</v>
      </c>
    </row>
    <row r="21" spans="1:19" s="252" customFormat="1" ht="14.25" customHeight="1">
      <c r="A21" s="812"/>
      <c r="B21" s="442"/>
      <c r="C21" s="443"/>
      <c r="D21" s="428"/>
      <c r="E21" s="428"/>
      <c r="F21" s="428"/>
      <c r="G21" s="428"/>
      <c r="H21" s="783"/>
      <c r="I21" s="447"/>
      <c r="J21" s="780"/>
      <c r="K21" s="793"/>
      <c r="L21" s="244" t="s">
        <v>53</v>
      </c>
      <c r="M21" s="334">
        <v>54440.800000000003</v>
      </c>
      <c r="N21" s="334">
        <v>54440.800000000003</v>
      </c>
      <c r="O21" s="334">
        <v>54440.800000000003</v>
      </c>
      <c r="P21" s="334">
        <v>0</v>
      </c>
      <c r="Q21" s="334">
        <v>0</v>
      </c>
      <c r="R21" s="334">
        <v>0</v>
      </c>
      <c r="S21" s="334">
        <v>0</v>
      </c>
    </row>
    <row r="22" spans="1:19" ht="17.100000000000001" customHeight="1">
      <c r="A22" s="812"/>
      <c r="B22" s="454" t="s">
        <v>667</v>
      </c>
      <c r="C22" s="455"/>
      <c r="D22" s="460" t="s">
        <v>159</v>
      </c>
      <c r="E22" s="460" t="s">
        <v>164</v>
      </c>
      <c r="F22" s="460">
        <v>0</v>
      </c>
      <c r="G22" s="460">
        <v>0</v>
      </c>
      <c r="H22" s="775">
        <v>100</v>
      </c>
      <c r="I22" s="474" t="s">
        <v>664</v>
      </c>
      <c r="J22" s="463" t="s">
        <v>528</v>
      </c>
      <c r="K22" s="463" t="s">
        <v>369</v>
      </c>
      <c r="L22" s="18" t="s">
        <v>0</v>
      </c>
      <c r="M22" s="348">
        <v>275</v>
      </c>
      <c r="N22" s="348">
        <v>275</v>
      </c>
      <c r="O22" s="348">
        <v>275</v>
      </c>
      <c r="P22" s="348">
        <v>0</v>
      </c>
      <c r="Q22" s="348">
        <v>0</v>
      </c>
      <c r="R22" s="348">
        <v>0</v>
      </c>
      <c r="S22" s="348">
        <v>0</v>
      </c>
    </row>
    <row r="23" spans="1:19" ht="17.100000000000001" customHeight="1">
      <c r="A23" s="812"/>
      <c r="B23" s="456"/>
      <c r="C23" s="457"/>
      <c r="D23" s="461"/>
      <c r="E23" s="461"/>
      <c r="F23" s="461"/>
      <c r="G23" s="461"/>
      <c r="H23" s="776"/>
      <c r="I23" s="475"/>
      <c r="J23" s="464"/>
      <c r="K23" s="464"/>
      <c r="L23" s="13" t="s">
        <v>52</v>
      </c>
      <c r="M23" s="349">
        <v>0</v>
      </c>
      <c r="N23" s="349">
        <v>0</v>
      </c>
      <c r="O23" s="349">
        <v>0</v>
      </c>
      <c r="P23" s="349">
        <v>0</v>
      </c>
      <c r="Q23" s="349">
        <v>0</v>
      </c>
      <c r="R23" s="349">
        <v>0</v>
      </c>
      <c r="S23" s="349">
        <v>0</v>
      </c>
    </row>
    <row r="24" spans="1:19" ht="17.100000000000001" customHeight="1">
      <c r="A24" s="812"/>
      <c r="B24" s="458"/>
      <c r="C24" s="459"/>
      <c r="D24" s="462"/>
      <c r="E24" s="462"/>
      <c r="F24" s="462"/>
      <c r="G24" s="462"/>
      <c r="H24" s="777"/>
      <c r="I24" s="476"/>
      <c r="J24" s="465"/>
      <c r="K24" s="465"/>
      <c r="L24" s="13" t="s">
        <v>53</v>
      </c>
      <c r="M24" s="348">
        <v>275</v>
      </c>
      <c r="N24" s="348">
        <v>275</v>
      </c>
      <c r="O24" s="348">
        <v>275</v>
      </c>
      <c r="P24" s="349">
        <v>0</v>
      </c>
      <c r="Q24" s="349">
        <v>0</v>
      </c>
      <c r="R24" s="349">
        <v>0</v>
      </c>
      <c r="S24" s="349">
        <v>0</v>
      </c>
    </row>
    <row r="25" spans="1:19" s="252" customFormat="1" ht="12.75" customHeight="1">
      <c r="A25" s="812"/>
      <c r="B25" s="438" t="s">
        <v>1178</v>
      </c>
      <c r="C25" s="439"/>
      <c r="D25" s="426" t="s">
        <v>159</v>
      </c>
      <c r="E25" s="426" t="s">
        <v>529</v>
      </c>
      <c r="F25" s="426">
        <v>0</v>
      </c>
      <c r="G25" s="426">
        <v>0</v>
      </c>
      <c r="H25" s="781">
        <v>100</v>
      </c>
      <c r="I25" s="445" t="s">
        <v>664</v>
      </c>
      <c r="J25" s="778" t="s">
        <v>526</v>
      </c>
      <c r="K25" s="757" t="s">
        <v>369</v>
      </c>
      <c r="L25" s="247" t="s">
        <v>0</v>
      </c>
      <c r="M25" s="334">
        <v>275</v>
      </c>
      <c r="N25" s="334">
        <v>275</v>
      </c>
      <c r="O25" s="334">
        <v>275</v>
      </c>
      <c r="P25" s="334">
        <v>0</v>
      </c>
      <c r="Q25" s="334">
        <v>0</v>
      </c>
      <c r="R25" s="334">
        <v>0</v>
      </c>
      <c r="S25" s="334">
        <v>0</v>
      </c>
    </row>
    <row r="26" spans="1:19" s="252" customFormat="1" ht="15.75" customHeight="1">
      <c r="A26" s="812"/>
      <c r="B26" s="440"/>
      <c r="C26" s="441"/>
      <c r="D26" s="427"/>
      <c r="E26" s="427"/>
      <c r="F26" s="427"/>
      <c r="G26" s="427"/>
      <c r="H26" s="782"/>
      <c r="I26" s="446"/>
      <c r="J26" s="779"/>
      <c r="K26" s="758"/>
      <c r="L26" s="244" t="s">
        <v>52</v>
      </c>
      <c r="M26" s="345">
        <v>0</v>
      </c>
      <c r="N26" s="345">
        <v>0</v>
      </c>
      <c r="O26" s="345">
        <v>0</v>
      </c>
      <c r="P26" s="345">
        <v>0</v>
      </c>
      <c r="Q26" s="345">
        <v>0</v>
      </c>
      <c r="R26" s="345">
        <v>0</v>
      </c>
      <c r="S26" s="345">
        <v>0</v>
      </c>
    </row>
    <row r="27" spans="1:19" s="252" customFormat="1" ht="15" customHeight="1">
      <c r="A27" s="812"/>
      <c r="B27" s="442"/>
      <c r="C27" s="443"/>
      <c r="D27" s="428"/>
      <c r="E27" s="428"/>
      <c r="F27" s="428"/>
      <c r="G27" s="428"/>
      <c r="H27" s="783"/>
      <c r="I27" s="447"/>
      <c r="J27" s="780"/>
      <c r="K27" s="793"/>
      <c r="L27" s="244" t="s">
        <v>53</v>
      </c>
      <c r="M27" s="334">
        <v>275</v>
      </c>
      <c r="N27" s="334">
        <v>275</v>
      </c>
      <c r="O27" s="334">
        <v>275</v>
      </c>
      <c r="P27" s="345">
        <v>0</v>
      </c>
      <c r="Q27" s="345">
        <v>0</v>
      </c>
      <c r="R27" s="345">
        <v>0</v>
      </c>
      <c r="S27" s="345">
        <v>0</v>
      </c>
    </row>
    <row r="28" spans="1:19" ht="33.75" customHeight="1">
      <c r="A28" s="812"/>
      <c r="B28" s="454" t="s">
        <v>668</v>
      </c>
      <c r="C28" s="455"/>
      <c r="D28" s="460" t="s">
        <v>159</v>
      </c>
      <c r="E28" s="460" t="s">
        <v>165</v>
      </c>
      <c r="F28" s="460">
        <v>0</v>
      </c>
      <c r="G28" s="460">
        <v>0</v>
      </c>
      <c r="H28" s="775">
        <v>100</v>
      </c>
      <c r="I28" s="474" t="s">
        <v>664</v>
      </c>
      <c r="J28" s="463" t="s">
        <v>524</v>
      </c>
      <c r="K28" s="463" t="s">
        <v>369</v>
      </c>
      <c r="L28" s="18" t="s">
        <v>0</v>
      </c>
      <c r="M28" s="348">
        <v>0</v>
      </c>
      <c r="N28" s="348">
        <v>0</v>
      </c>
      <c r="O28" s="348">
        <v>0</v>
      </c>
      <c r="P28" s="348">
        <v>0</v>
      </c>
      <c r="Q28" s="348">
        <v>0</v>
      </c>
      <c r="R28" s="348">
        <v>0</v>
      </c>
      <c r="S28" s="348">
        <v>0</v>
      </c>
    </row>
    <row r="29" spans="1:19" ht="21.75" customHeight="1">
      <c r="A29" s="812"/>
      <c r="B29" s="456"/>
      <c r="C29" s="457"/>
      <c r="D29" s="461"/>
      <c r="E29" s="461"/>
      <c r="F29" s="461"/>
      <c r="G29" s="461"/>
      <c r="H29" s="776"/>
      <c r="I29" s="475"/>
      <c r="J29" s="464"/>
      <c r="K29" s="464"/>
      <c r="L29" s="13" t="s">
        <v>52</v>
      </c>
      <c r="M29" s="349">
        <v>0</v>
      </c>
      <c r="N29" s="349">
        <v>0</v>
      </c>
      <c r="O29" s="349">
        <v>0</v>
      </c>
      <c r="P29" s="349">
        <v>0</v>
      </c>
      <c r="Q29" s="349">
        <v>0</v>
      </c>
      <c r="R29" s="349">
        <v>0</v>
      </c>
      <c r="S29" s="349">
        <v>0</v>
      </c>
    </row>
    <row r="30" spans="1:19" ht="27" customHeight="1">
      <c r="A30" s="812"/>
      <c r="B30" s="458"/>
      <c r="C30" s="459"/>
      <c r="D30" s="462"/>
      <c r="E30" s="462"/>
      <c r="F30" s="462"/>
      <c r="G30" s="462"/>
      <c r="H30" s="777"/>
      <c r="I30" s="476"/>
      <c r="J30" s="465"/>
      <c r="K30" s="465"/>
      <c r="L30" s="13" t="s">
        <v>53</v>
      </c>
      <c r="M30" s="349">
        <v>0</v>
      </c>
      <c r="N30" s="349">
        <v>0</v>
      </c>
      <c r="O30" s="349">
        <v>0</v>
      </c>
      <c r="P30" s="349">
        <v>0</v>
      </c>
      <c r="Q30" s="349">
        <v>0</v>
      </c>
      <c r="R30" s="349">
        <v>0</v>
      </c>
      <c r="S30" s="349">
        <v>0</v>
      </c>
    </row>
    <row r="31" spans="1:19" ht="21" customHeight="1">
      <c r="A31" s="812"/>
      <c r="B31" s="454" t="s">
        <v>694</v>
      </c>
      <c r="C31" s="455"/>
      <c r="D31" s="460" t="s">
        <v>159</v>
      </c>
      <c r="E31" s="460" t="s">
        <v>166</v>
      </c>
      <c r="F31" s="460">
        <v>60</v>
      </c>
      <c r="G31" s="460">
        <v>78.7</v>
      </c>
      <c r="H31" s="775">
        <f>G31/F31*100</f>
        <v>131.16666666666669</v>
      </c>
      <c r="I31" s="474" t="s">
        <v>664</v>
      </c>
      <c r="J31" s="463" t="s">
        <v>524</v>
      </c>
      <c r="K31" s="463" t="s">
        <v>369</v>
      </c>
      <c r="L31" s="18" t="s">
        <v>0</v>
      </c>
      <c r="M31" s="348">
        <v>0</v>
      </c>
      <c r="N31" s="348">
        <v>0</v>
      </c>
      <c r="O31" s="348">
        <v>0</v>
      </c>
      <c r="P31" s="348">
        <v>0</v>
      </c>
      <c r="Q31" s="348">
        <v>0</v>
      </c>
      <c r="R31" s="348">
        <v>0</v>
      </c>
      <c r="S31" s="348">
        <v>0</v>
      </c>
    </row>
    <row r="32" spans="1:19" ht="15" customHeight="1">
      <c r="A32" s="812"/>
      <c r="B32" s="456"/>
      <c r="C32" s="457"/>
      <c r="D32" s="461"/>
      <c r="E32" s="461"/>
      <c r="F32" s="461"/>
      <c r="G32" s="461"/>
      <c r="H32" s="776"/>
      <c r="I32" s="475"/>
      <c r="J32" s="464"/>
      <c r="K32" s="464"/>
      <c r="L32" s="13" t="s">
        <v>52</v>
      </c>
      <c r="M32" s="349">
        <v>0</v>
      </c>
      <c r="N32" s="349">
        <v>0</v>
      </c>
      <c r="O32" s="349">
        <v>0</v>
      </c>
      <c r="P32" s="349">
        <v>0</v>
      </c>
      <c r="Q32" s="349">
        <v>0</v>
      </c>
      <c r="R32" s="349">
        <v>0</v>
      </c>
      <c r="S32" s="349">
        <v>0</v>
      </c>
    </row>
    <row r="33" spans="1:19" ht="28.5" customHeight="1">
      <c r="A33" s="812"/>
      <c r="B33" s="458"/>
      <c r="C33" s="459"/>
      <c r="D33" s="462"/>
      <c r="E33" s="462"/>
      <c r="F33" s="462"/>
      <c r="G33" s="462"/>
      <c r="H33" s="777"/>
      <c r="I33" s="476"/>
      <c r="J33" s="465"/>
      <c r="K33" s="465"/>
      <c r="L33" s="13" t="s">
        <v>53</v>
      </c>
      <c r="M33" s="349">
        <v>0</v>
      </c>
      <c r="N33" s="349">
        <v>0</v>
      </c>
      <c r="O33" s="349">
        <v>0</v>
      </c>
      <c r="P33" s="349">
        <v>0</v>
      </c>
      <c r="Q33" s="349">
        <v>0</v>
      </c>
      <c r="R33" s="349">
        <v>0</v>
      </c>
      <c r="S33" s="349">
        <v>0</v>
      </c>
    </row>
    <row r="34" spans="1:19" ht="21.75" customHeight="1">
      <c r="A34" s="812"/>
      <c r="B34" s="454" t="s">
        <v>1179</v>
      </c>
      <c r="C34" s="455"/>
      <c r="D34" s="460" t="s">
        <v>167</v>
      </c>
      <c r="E34" s="460" t="s">
        <v>168</v>
      </c>
      <c r="F34" s="460">
        <v>0</v>
      </c>
      <c r="G34" s="460">
        <v>0</v>
      </c>
      <c r="H34" s="775">
        <v>100</v>
      </c>
      <c r="I34" s="474" t="s">
        <v>664</v>
      </c>
      <c r="J34" s="463" t="s">
        <v>524</v>
      </c>
      <c r="K34" s="463" t="s">
        <v>369</v>
      </c>
      <c r="L34" s="18" t="s">
        <v>0</v>
      </c>
      <c r="M34" s="348">
        <v>0</v>
      </c>
      <c r="N34" s="348">
        <v>0</v>
      </c>
      <c r="O34" s="348">
        <v>0</v>
      </c>
      <c r="P34" s="348">
        <v>0</v>
      </c>
      <c r="Q34" s="348">
        <v>0</v>
      </c>
      <c r="R34" s="348">
        <v>0</v>
      </c>
      <c r="S34" s="348">
        <v>0</v>
      </c>
    </row>
    <row r="35" spans="1:19" ht="24" customHeight="1">
      <c r="A35" s="812"/>
      <c r="B35" s="456"/>
      <c r="C35" s="457"/>
      <c r="D35" s="461"/>
      <c r="E35" s="461"/>
      <c r="F35" s="461"/>
      <c r="G35" s="461"/>
      <c r="H35" s="776"/>
      <c r="I35" s="475"/>
      <c r="J35" s="464"/>
      <c r="K35" s="464"/>
      <c r="L35" s="13" t="s">
        <v>52</v>
      </c>
      <c r="M35" s="349">
        <v>0</v>
      </c>
      <c r="N35" s="349">
        <v>0</v>
      </c>
      <c r="O35" s="349">
        <v>0</v>
      </c>
      <c r="P35" s="349">
        <v>0</v>
      </c>
      <c r="Q35" s="349">
        <v>0</v>
      </c>
      <c r="R35" s="349">
        <v>0</v>
      </c>
      <c r="S35" s="349">
        <v>0</v>
      </c>
    </row>
    <row r="36" spans="1:19" ht="33.75" customHeight="1">
      <c r="A36" s="812"/>
      <c r="B36" s="458"/>
      <c r="C36" s="459"/>
      <c r="D36" s="462"/>
      <c r="E36" s="462"/>
      <c r="F36" s="462"/>
      <c r="G36" s="462"/>
      <c r="H36" s="777"/>
      <c r="I36" s="476"/>
      <c r="J36" s="465"/>
      <c r="K36" s="465"/>
      <c r="L36" s="13" t="s">
        <v>53</v>
      </c>
      <c r="M36" s="349">
        <v>0</v>
      </c>
      <c r="N36" s="349">
        <v>0</v>
      </c>
      <c r="O36" s="349">
        <v>0</v>
      </c>
      <c r="P36" s="349">
        <v>0</v>
      </c>
      <c r="Q36" s="349">
        <v>0</v>
      </c>
      <c r="R36" s="349">
        <v>0</v>
      </c>
      <c r="S36" s="349">
        <v>0</v>
      </c>
    </row>
    <row r="37" spans="1:19" ht="24" customHeight="1">
      <c r="A37" s="812"/>
      <c r="B37" s="454" t="s">
        <v>669</v>
      </c>
      <c r="C37" s="455"/>
      <c r="D37" s="460" t="s">
        <v>159</v>
      </c>
      <c r="E37" s="460" t="s">
        <v>169</v>
      </c>
      <c r="F37" s="460">
        <v>0</v>
      </c>
      <c r="G37" s="460">
        <v>0</v>
      </c>
      <c r="H37" s="775">
        <v>100</v>
      </c>
      <c r="I37" s="474" t="s">
        <v>664</v>
      </c>
      <c r="J37" s="787" t="s">
        <v>530</v>
      </c>
      <c r="K37" s="463" t="s">
        <v>369</v>
      </c>
      <c r="L37" s="18" t="s">
        <v>0</v>
      </c>
      <c r="M37" s="348">
        <v>0</v>
      </c>
      <c r="N37" s="348">
        <v>0</v>
      </c>
      <c r="O37" s="348">
        <v>0</v>
      </c>
      <c r="P37" s="348">
        <v>0</v>
      </c>
      <c r="Q37" s="348">
        <v>0</v>
      </c>
      <c r="R37" s="348">
        <v>0</v>
      </c>
      <c r="S37" s="348">
        <v>0</v>
      </c>
    </row>
    <row r="38" spans="1:19" ht="18.75" customHeight="1">
      <c r="A38" s="812"/>
      <c r="B38" s="456"/>
      <c r="C38" s="457"/>
      <c r="D38" s="461"/>
      <c r="E38" s="461"/>
      <c r="F38" s="461"/>
      <c r="G38" s="461"/>
      <c r="H38" s="776"/>
      <c r="I38" s="475"/>
      <c r="J38" s="788"/>
      <c r="K38" s="464"/>
      <c r="L38" s="13" t="s">
        <v>52</v>
      </c>
      <c r="M38" s="349">
        <v>0</v>
      </c>
      <c r="N38" s="349">
        <v>0</v>
      </c>
      <c r="O38" s="349">
        <v>0</v>
      </c>
      <c r="P38" s="349">
        <v>0</v>
      </c>
      <c r="Q38" s="349">
        <v>0</v>
      </c>
      <c r="R38" s="349">
        <v>0</v>
      </c>
      <c r="S38" s="349">
        <v>0</v>
      </c>
    </row>
    <row r="39" spans="1:19" ht="23.25" customHeight="1">
      <c r="A39" s="812"/>
      <c r="B39" s="458"/>
      <c r="C39" s="459"/>
      <c r="D39" s="462"/>
      <c r="E39" s="462"/>
      <c r="F39" s="462"/>
      <c r="G39" s="462"/>
      <c r="H39" s="777"/>
      <c r="I39" s="476"/>
      <c r="J39" s="789"/>
      <c r="K39" s="465"/>
      <c r="L39" s="13" t="s">
        <v>53</v>
      </c>
      <c r="M39" s="349">
        <v>0</v>
      </c>
      <c r="N39" s="349">
        <v>0</v>
      </c>
      <c r="O39" s="349">
        <v>0</v>
      </c>
      <c r="P39" s="349">
        <v>0</v>
      </c>
      <c r="Q39" s="349">
        <v>0</v>
      </c>
      <c r="R39" s="349">
        <v>0</v>
      </c>
      <c r="S39" s="349">
        <v>0</v>
      </c>
    </row>
    <row r="40" spans="1:19" ht="27" customHeight="1">
      <c r="A40" s="812"/>
      <c r="B40" s="454" t="s">
        <v>670</v>
      </c>
      <c r="C40" s="455"/>
      <c r="D40" s="460" t="s">
        <v>167</v>
      </c>
      <c r="E40" s="460" t="s">
        <v>170</v>
      </c>
      <c r="F40" s="460">
        <v>5</v>
      </c>
      <c r="G40" s="460">
        <v>0.9</v>
      </c>
      <c r="H40" s="790">
        <v>100</v>
      </c>
      <c r="I40" s="474" t="s">
        <v>664</v>
      </c>
      <c r="J40" s="463" t="s">
        <v>524</v>
      </c>
      <c r="K40" s="463" t="s">
        <v>369</v>
      </c>
      <c r="L40" s="18" t="s">
        <v>0</v>
      </c>
      <c r="M40" s="348">
        <v>0</v>
      </c>
      <c r="N40" s="348">
        <v>0</v>
      </c>
      <c r="O40" s="348">
        <v>0</v>
      </c>
      <c r="P40" s="348">
        <v>0</v>
      </c>
      <c r="Q40" s="348">
        <v>0</v>
      </c>
      <c r="R40" s="348">
        <v>0</v>
      </c>
      <c r="S40" s="348">
        <v>0</v>
      </c>
    </row>
    <row r="41" spans="1:19" ht="26.25" customHeight="1">
      <c r="A41" s="812"/>
      <c r="B41" s="456"/>
      <c r="C41" s="457"/>
      <c r="D41" s="461"/>
      <c r="E41" s="461"/>
      <c r="F41" s="461"/>
      <c r="G41" s="461"/>
      <c r="H41" s="791"/>
      <c r="I41" s="475"/>
      <c r="J41" s="464"/>
      <c r="K41" s="464"/>
      <c r="L41" s="13" t="s">
        <v>52</v>
      </c>
      <c r="M41" s="349">
        <v>0</v>
      </c>
      <c r="N41" s="349">
        <v>0</v>
      </c>
      <c r="O41" s="349">
        <v>0</v>
      </c>
      <c r="P41" s="349">
        <v>0</v>
      </c>
      <c r="Q41" s="349">
        <v>0</v>
      </c>
      <c r="R41" s="349">
        <v>0</v>
      </c>
      <c r="S41" s="349">
        <v>0</v>
      </c>
    </row>
    <row r="42" spans="1:19" ht="30" customHeight="1">
      <c r="A42" s="812"/>
      <c r="B42" s="458"/>
      <c r="C42" s="459"/>
      <c r="D42" s="462"/>
      <c r="E42" s="462"/>
      <c r="F42" s="462"/>
      <c r="G42" s="462"/>
      <c r="H42" s="792"/>
      <c r="I42" s="476"/>
      <c r="J42" s="465"/>
      <c r="K42" s="465"/>
      <c r="L42" s="13" t="s">
        <v>53</v>
      </c>
      <c r="M42" s="349">
        <v>0</v>
      </c>
      <c r="N42" s="349">
        <v>0</v>
      </c>
      <c r="O42" s="349">
        <v>0</v>
      </c>
      <c r="P42" s="349">
        <v>0</v>
      </c>
      <c r="Q42" s="349">
        <v>0</v>
      </c>
      <c r="R42" s="349">
        <v>0</v>
      </c>
      <c r="S42" s="349">
        <v>0</v>
      </c>
    </row>
    <row r="43" spans="1:19" ht="12.75" customHeight="1">
      <c r="A43" s="812"/>
      <c r="B43" s="603" t="s">
        <v>392</v>
      </c>
      <c r="C43" s="604"/>
      <c r="D43" s="604"/>
      <c r="E43" s="604"/>
      <c r="F43" s="604"/>
      <c r="G43" s="604"/>
      <c r="H43" s="604"/>
      <c r="I43" s="604"/>
      <c r="J43" s="604"/>
      <c r="K43" s="605"/>
      <c r="L43" s="18" t="s">
        <v>0</v>
      </c>
      <c r="M43" s="350">
        <f t="shared" ref="M43:S45" si="2">M13+M22+M28+M31+M34+M37+M40</f>
        <v>66380.100000000006</v>
      </c>
      <c r="N43" s="350">
        <f t="shared" si="2"/>
        <v>66380.100000000006</v>
      </c>
      <c r="O43" s="350">
        <f t="shared" si="2"/>
        <v>66380.100000000006</v>
      </c>
      <c r="P43" s="350">
        <f t="shared" si="2"/>
        <v>0</v>
      </c>
      <c r="Q43" s="350">
        <f t="shared" si="2"/>
        <v>0</v>
      </c>
      <c r="R43" s="350">
        <f t="shared" si="2"/>
        <v>0</v>
      </c>
      <c r="S43" s="350">
        <f t="shared" si="2"/>
        <v>0</v>
      </c>
    </row>
    <row r="44" spans="1:19" ht="17.25" customHeight="1">
      <c r="A44" s="812"/>
      <c r="B44" s="606"/>
      <c r="C44" s="607"/>
      <c r="D44" s="607"/>
      <c r="E44" s="607"/>
      <c r="F44" s="607"/>
      <c r="G44" s="607"/>
      <c r="H44" s="607"/>
      <c r="I44" s="607"/>
      <c r="J44" s="607"/>
      <c r="K44" s="608"/>
      <c r="L44" s="13" t="s">
        <v>52</v>
      </c>
      <c r="M44" s="349">
        <f>M14+M23+M29+M32+M35+M38+M41</f>
        <v>0</v>
      </c>
      <c r="N44" s="349">
        <f t="shared" si="2"/>
        <v>0</v>
      </c>
      <c r="O44" s="349">
        <f t="shared" si="2"/>
        <v>0</v>
      </c>
      <c r="P44" s="349">
        <f t="shared" si="2"/>
        <v>0</v>
      </c>
      <c r="Q44" s="349">
        <f t="shared" si="2"/>
        <v>0</v>
      </c>
      <c r="R44" s="349">
        <f t="shared" si="2"/>
        <v>0</v>
      </c>
      <c r="S44" s="349">
        <f t="shared" si="2"/>
        <v>0</v>
      </c>
    </row>
    <row r="45" spans="1:19" ht="12.75" customHeight="1">
      <c r="A45" s="813"/>
      <c r="B45" s="609"/>
      <c r="C45" s="610"/>
      <c r="D45" s="610"/>
      <c r="E45" s="610"/>
      <c r="F45" s="610"/>
      <c r="G45" s="610"/>
      <c r="H45" s="610"/>
      <c r="I45" s="610"/>
      <c r="J45" s="610"/>
      <c r="K45" s="611"/>
      <c r="L45" s="13" t="s">
        <v>53</v>
      </c>
      <c r="M45" s="349">
        <f>M15+M24+M30+M33+M36+M39+M42</f>
        <v>66380.100000000006</v>
      </c>
      <c r="N45" s="349">
        <f t="shared" si="2"/>
        <v>66380.100000000006</v>
      </c>
      <c r="O45" s="349">
        <f t="shared" si="2"/>
        <v>66380.100000000006</v>
      </c>
      <c r="P45" s="349">
        <f t="shared" si="2"/>
        <v>0</v>
      </c>
      <c r="Q45" s="349">
        <f t="shared" si="2"/>
        <v>0</v>
      </c>
      <c r="R45" s="349">
        <f t="shared" si="2"/>
        <v>0</v>
      </c>
      <c r="S45" s="349">
        <f t="shared" si="2"/>
        <v>0</v>
      </c>
    </row>
    <row r="46" spans="1:19" ht="17.25" customHeight="1">
      <c r="A46" s="769" t="s">
        <v>231</v>
      </c>
      <c r="B46" s="766" t="s">
        <v>171</v>
      </c>
      <c r="C46" s="767"/>
      <c r="D46" s="767"/>
      <c r="E46" s="767"/>
      <c r="F46" s="767"/>
      <c r="G46" s="767"/>
      <c r="H46" s="767"/>
      <c r="I46" s="767"/>
      <c r="J46" s="767"/>
      <c r="K46" s="767"/>
      <c r="L46" s="767"/>
      <c r="M46" s="767"/>
      <c r="N46" s="767"/>
      <c r="O46" s="767"/>
      <c r="P46" s="767"/>
      <c r="Q46" s="767"/>
      <c r="R46" s="767"/>
      <c r="S46" s="768"/>
    </row>
    <row r="47" spans="1:19" ht="27" customHeight="1">
      <c r="A47" s="770"/>
      <c r="B47" s="454" t="s">
        <v>172</v>
      </c>
      <c r="C47" s="455"/>
      <c r="D47" s="460" t="s">
        <v>145</v>
      </c>
      <c r="E47" s="460" t="s">
        <v>671</v>
      </c>
      <c r="F47" s="460" t="s">
        <v>174</v>
      </c>
      <c r="G47" s="460" t="s">
        <v>174</v>
      </c>
      <c r="H47" s="784" t="s">
        <v>174</v>
      </c>
      <c r="I47" s="460" t="s">
        <v>175</v>
      </c>
      <c r="J47" s="463" t="s">
        <v>174</v>
      </c>
      <c r="K47" s="463" t="s">
        <v>174</v>
      </c>
      <c r="L47" s="18" t="s">
        <v>0</v>
      </c>
      <c r="M47" s="395" t="s">
        <v>174</v>
      </c>
      <c r="N47" s="395" t="s">
        <v>174</v>
      </c>
      <c r="O47" s="395" t="s">
        <v>174</v>
      </c>
      <c r="P47" s="395" t="s">
        <v>174</v>
      </c>
      <c r="Q47" s="395" t="s">
        <v>174</v>
      </c>
      <c r="R47" s="395" t="s">
        <v>174</v>
      </c>
      <c r="S47" s="395" t="s">
        <v>174</v>
      </c>
    </row>
    <row r="48" spans="1:19" ht="27" customHeight="1">
      <c r="A48" s="770"/>
      <c r="B48" s="456"/>
      <c r="C48" s="457"/>
      <c r="D48" s="461"/>
      <c r="E48" s="461"/>
      <c r="F48" s="461"/>
      <c r="G48" s="461"/>
      <c r="H48" s="785"/>
      <c r="I48" s="461"/>
      <c r="J48" s="464"/>
      <c r="K48" s="464"/>
      <c r="L48" s="13" t="s">
        <v>52</v>
      </c>
      <c r="M48" s="396" t="s">
        <v>174</v>
      </c>
      <c r="N48" s="396" t="s">
        <v>174</v>
      </c>
      <c r="O48" s="396" t="s">
        <v>174</v>
      </c>
      <c r="P48" s="396" t="s">
        <v>174</v>
      </c>
      <c r="Q48" s="396" t="s">
        <v>174</v>
      </c>
      <c r="R48" s="396" t="s">
        <v>174</v>
      </c>
      <c r="S48" s="396" t="s">
        <v>174</v>
      </c>
    </row>
    <row r="49" spans="1:19" ht="24.75" customHeight="1">
      <c r="A49" s="770"/>
      <c r="B49" s="458"/>
      <c r="C49" s="459"/>
      <c r="D49" s="462"/>
      <c r="E49" s="462"/>
      <c r="F49" s="462"/>
      <c r="G49" s="462"/>
      <c r="H49" s="786"/>
      <c r="I49" s="462"/>
      <c r="J49" s="465"/>
      <c r="K49" s="465"/>
      <c r="L49" s="13" t="s">
        <v>53</v>
      </c>
      <c r="M49" s="396" t="s">
        <v>174</v>
      </c>
      <c r="N49" s="396" t="s">
        <v>174</v>
      </c>
      <c r="O49" s="396" t="s">
        <v>174</v>
      </c>
      <c r="P49" s="396" t="s">
        <v>174</v>
      </c>
      <c r="Q49" s="396" t="s">
        <v>174</v>
      </c>
      <c r="R49" s="396" t="s">
        <v>174</v>
      </c>
      <c r="S49" s="396" t="s">
        <v>174</v>
      </c>
    </row>
    <row r="50" spans="1:19" ht="63.75" customHeight="1">
      <c r="A50" s="770"/>
      <c r="B50" s="454" t="s">
        <v>176</v>
      </c>
      <c r="C50" s="455"/>
      <c r="D50" s="460" t="s">
        <v>145</v>
      </c>
      <c r="E50" s="314" t="s">
        <v>177</v>
      </c>
      <c r="F50" s="314" t="s">
        <v>178</v>
      </c>
      <c r="G50" s="314">
        <v>0</v>
      </c>
      <c r="H50" s="359">
        <v>0</v>
      </c>
      <c r="I50" s="236" t="s">
        <v>766</v>
      </c>
      <c r="J50" s="463" t="s">
        <v>539</v>
      </c>
      <c r="K50" s="41" t="s">
        <v>369</v>
      </c>
      <c r="L50" s="18" t="s">
        <v>0</v>
      </c>
      <c r="M50" s="348">
        <f>M53+M56+M59</f>
        <v>16297.5</v>
      </c>
      <c r="N50" s="348">
        <f t="shared" ref="N50:S50" si="3">N53+N56+N59</f>
        <v>15633.6</v>
      </c>
      <c r="O50" s="348">
        <f t="shared" si="3"/>
        <v>15633.6</v>
      </c>
      <c r="P50" s="348">
        <f t="shared" si="3"/>
        <v>0</v>
      </c>
      <c r="Q50" s="348">
        <f t="shared" si="3"/>
        <v>0</v>
      </c>
      <c r="R50" s="348">
        <f t="shared" si="3"/>
        <v>0</v>
      </c>
      <c r="S50" s="348">
        <f t="shared" si="3"/>
        <v>0</v>
      </c>
    </row>
    <row r="51" spans="1:19" ht="40.5" customHeight="1">
      <c r="A51" s="770"/>
      <c r="B51" s="456"/>
      <c r="C51" s="457"/>
      <c r="D51" s="461"/>
      <c r="E51" s="234" t="s">
        <v>179</v>
      </c>
      <c r="F51" s="234">
        <v>5</v>
      </c>
      <c r="G51" s="234">
        <v>13</v>
      </c>
      <c r="H51" s="394">
        <v>100</v>
      </c>
      <c r="I51" s="129" t="s">
        <v>763</v>
      </c>
      <c r="J51" s="464"/>
      <c r="K51" s="41" t="s">
        <v>369</v>
      </c>
      <c r="L51" s="13" t="s">
        <v>52</v>
      </c>
      <c r="M51" s="397">
        <f>M54+M57+M60</f>
        <v>0</v>
      </c>
      <c r="N51" s="397">
        <f t="shared" ref="N51:S52" si="4">N54+N57+N60</f>
        <v>0</v>
      </c>
      <c r="O51" s="397">
        <f t="shared" si="4"/>
        <v>0</v>
      </c>
      <c r="P51" s="397">
        <f t="shared" si="4"/>
        <v>0</v>
      </c>
      <c r="Q51" s="397">
        <f t="shared" si="4"/>
        <v>0</v>
      </c>
      <c r="R51" s="397">
        <f t="shared" si="4"/>
        <v>0</v>
      </c>
      <c r="S51" s="397">
        <f t="shared" si="4"/>
        <v>0</v>
      </c>
    </row>
    <row r="52" spans="1:19" ht="94.5" customHeight="1">
      <c r="A52" s="770"/>
      <c r="B52" s="458"/>
      <c r="C52" s="459"/>
      <c r="D52" s="462"/>
      <c r="E52" s="314" t="s">
        <v>173</v>
      </c>
      <c r="F52" s="314">
        <v>70</v>
      </c>
      <c r="G52" s="314">
        <v>83</v>
      </c>
      <c r="H52" s="394">
        <v>100</v>
      </c>
      <c r="I52" s="236" t="s">
        <v>698</v>
      </c>
      <c r="J52" s="465"/>
      <c r="K52" s="41" t="s">
        <v>369</v>
      </c>
      <c r="L52" s="13" t="s">
        <v>53</v>
      </c>
      <c r="M52" s="397">
        <f>M55+M58+M61</f>
        <v>16297.5</v>
      </c>
      <c r="N52" s="397">
        <f t="shared" si="4"/>
        <v>15633.6</v>
      </c>
      <c r="O52" s="397">
        <f t="shared" si="4"/>
        <v>15633.6</v>
      </c>
      <c r="P52" s="397">
        <f t="shared" si="4"/>
        <v>0</v>
      </c>
      <c r="Q52" s="397">
        <f t="shared" si="4"/>
        <v>0</v>
      </c>
      <c r="R52" s="397">
        <f t="shared" si="4"/>
        <v>0</v>
      </c>
      <c r="S52" s="397">
        <f t="shared" si="4"/>
        <v>0</v>
      </c>
    </row>
    <row r="53" spans="1:19" s="252" customFormat="1" ht="17.25" customHeight="1">
      <c r="A53" s="770"/>
      <c r="B53" s="438" t="s">
        <v>765</v>
      </c>
      <c r="C53" s="439"/>
      <c r="D53" s="426" t="s">
        <v>520</v>
      </c>
      <c r="E53" s="426" t="s">
        <v>179</v>
      </c>
      <c r="F53" s="426" t="s">
        <v>178</v>
      </c>
      <c r="G53" s="426">
        <v>13</v>
      </c>
      <c r="H53" s="781">
        <v>100</v>
      </c>
      <c r="I53" s="445" t="s">
        <v>697</v>
      </c>
      <c r="J53" s="778" t="s">
        <v>539</v>
      </c>
      <c r="K53" s="778" t="s">
        <v>174</v>
      </c>
      <c r="L53" s="247" t="s">
        <v>0</v>
      </c>
      <c r="M53" s="334">
        <v>8357.9</v>
      </c>
      <c r="N53" s="334">
        <v>8357.9</v>
      </c>
      <c r="O53" s="334">
        <v>8357.9</v>
      </c>
      <c r="P53" s="334">
        <v>0</v>
      </c>
      <c r="Q53" s="334">
        <v>0</v>
      </c>
      <c r="R53" s="334">
        <v>0</v>
      </c>
      <c r="S53" s="334">
        <v>0</v>
      </c>
    </row>
    <row r="54" spans="1:19" s="252" customFormat="1" ht="15" customHeight="1">
      <c r="A54" s="770"/>
      <c r="B54" s="440"/>
      <c r="C54" s="441"/>
      <c r="D54" s="427"/>
      <c r="E54" s="427"/>
      <c r="F54" s="427"/>
      <c r="G54" s="427"/>
      <c r="H54" s="782"/>
      <c r="I54" s="446"/>
      <c r="J54" s="779"/>
      <c r="K54" s="779"/>
      <c r="L54" s="244" t="s">
        <v>52</v>
      </c>
      <c r="M54" s="390">
        <v>0</v>
      </c>
      <c r="N54" s="390">
        <v>0</v>
      </c>
      <c r="O54" s="390">
        <v>0</v>
      </c>
      <c r="P54" s="390">
        <v>0</v>
      </c>
      <c r="Q54" s="390">
        <v>0</v>
      </c>
      <c r="R54" s="390">
        <v>0</v>
      </c>
      <c r="S54" s="390">
        <v>0</v>
      </c>
    </row>
    <row r="55" spans="1:19" s="252" customFormat="1" ht="17.25" customHeight="1">
      <c r="A55" s="770"/>
      <c r="B55" s="442"/>
      <c r="C55" s="443"/>
      <c r="D55" s="428"/>
      <c r="E55" s="428"/>
      <c r="F55" s="428"/>
      <c r="G55" s="428"/>
      <c r="H55" s="783"/>
      <c r="I55" s="447"/>
      <c r="J55" s="779"/>
      <c r="K55" s="779"/>
      <c r="L55" s="244" t="s">
        <v>53</v>
      </c>
      <c r="M55" s="345">
        <v>8357.9</v>
      </c>
      <c r="N55" s="345">
        <v>8357.9</v>
      </c>
      <c r="O55" s="345">
        <v>8357.9</v>
      </c>
      <c r="P55" s="345">
        <v>0</v>
      </c>
      <c r="Q55" s="345">
        <v>0</v>
      </c>
      <c r="R55" s="345">
        <v>0</v>
      </c>
      <c r="S55" s="345">
        <v>0</v>
      </c>
    </row>
    <row r="56" spans="1:19" s="252" customFormat="1" ht="27.75" customHeight="1">
      <c r="A56" s="770"/>
      <c r="B56" s="438" t="s">
        <v>521</v>
      </c>
      <c r="C56" s="439"/>
      <c r="D56" s="426" t="s">
        <v>520</v>
      </c>
      <c r="E56" s="426" t="s">
        <v>695</v>
      </c>
      <c r="F56" s="426" t="s">
        <v>178</v>
      </c>
      <c r="G56" s="426">
        <v>42</v>
      </c>
      <c r="H56" s="781">
        <v>100</v>
      </c>
      <c r="I56" s="445" t="s">
        <v>697</v>
      </c>
      <c r="J56" s="779"/>
      <c r="K56" s="779"/>
      <c r="L56" s="247" t="s">
        <v>0</v>
      </c>
      <c r="M56" s="334">
        <v>4141</v>
      </c>
      <c r="N56" s="334">
        <v>3477.1</v>
      </c>
      <c r="O56" s="334">
        <v>3477.1</v>
      </c>
      <c r="P56" s="334">
        <v>0</v>
      </c>
      <c r="Q56" s="334">
        <v>0</v>
      </c>
      <c r="R56" s="334">
        <v>0</v>
      </c>
      <c r="S56" s="334">
        <v>0</v>
      </c>
    </row>
    <row r="57" spans="1:19" s="252" customFormat="1" ht="23.25" customHeight="1">
      <c r="A57" s="770"/>
      <c r="B57" s="440"/>
      <c r="C57" s="441"/>
      <c r="D57" s="427"/>
      <c r="E57" s="427"/>
      <c r="F57" s="427"/>
      <c r="G57" s="427"/>
      <c r="H57" s="782"/>
      <c r="I57" s="446"/>
      <c r="J57" s="779"/>
      <c r="K57" s="779"/>
      <c r="L57" s="244" t="s">
        <v>52</v>
      </c>
      <c r="M57" s="390">
        <v>0</v>
      </c>
      <c r="N57" s="390">
        <v>0</v>
      </c>
      <c r="O57" s="390">
        <v>0</v>
      </c>
      <c r="P57" s="390">
        <v>0</v>
      </c>
      <c r="Q57" s="390">
        <v>0</v>
      </c>
      <c r="R57" s="390">
        <v>0</v>
      </c>
      <c r="S57" s="390">
        <v>0</v>
      </c>
    </row>
    <row r="58" spans="1:19" s="252" customFormat="1" ht="22.5" customHeight="1">
      <c r="A58" s="770"/>
      <c r="B58" s="442"/>
      <c r="C58" s="443"/>
      <c r="D58" s="428"/>
      <c r="E58" s="428"/>
      <c r="F58" s="428"/>
      <c r="G58" s="428"/>
      <c r="H58" s="783"/>
      <c r="I58" s="447"/>
      <c r="J58" s="779"/>
      <c r="K58" s="779"/>
      <c r="L58" s="244" t="s">
        <v>53</v>
      </c>
      <c r="M58" s="345">
        <v>4141</v>
      </c>
      <c r="N58" s="345">
        <v>3477.1</v>
      </c>
      <c r="O58" s="345">
        <v>3477.1</v>
      </c>
      <c r="P58" s="390">
        <v>0</v>
      </c>
      <c r="Q58" s="390">
        <v>0</v>
      </c>
      <c r="R58" s="390">
        <v>0</v>
      </c>
      <c r="S58" s="390">
        <v>0</v>
      </c>
    </row>
    <row r="59" spans="1:19" s="252" customFormat="1" ht="27.75" customHeight="1">
      <c r="A59" s="770"/>
      <c r="B59" s="438" t="s">
        <v>764</v>
      </c>
      <c r="C59" s="439"/>
      <c r="D59" s="426" t="s">
        <v>520</v>
      </c>
      <c r="E59" s="426" t="s">
        <v>696</v>
      </c>
      <c r="F59" s="426" t="s">
        <v>178</v>
      </c>
      <c r="G59" s="426">
        <v>0</v>
      </c>
      <c r="H59" s="781">
        <v>0</v>
      </c>
      <c r="I59" s="445" t="s">
        <v>766</v>
      </c>
      <c r="J59" s="779"/>
      <c r="K59" s="779"/>
      <c r="L59" s="247" t="s">
        <v>0</v>
      </c>
      <c r="M59" s="334">
        <v>3798.6</v>
      </c>
      <c r="N59" s="334">
        <v>3798.6</v>
      </c>
      <c r="O59" s="334">
        <v>3798.6</v>
      </c>
      <c r="P59" s="334">
        <v>0</v>
      </c>
      <c r="Q59" s="334">
        <v>0</v>
      </c>
      <c r="R59" s="334">
        <v>0</v>
      </c>
      <c r="S59" s="334">
        <v>0</v>
      </c>
    </row>
    <row r="60" spans="1:19" s="252" customFormat="1" ht="27" customHeight="1">
      <c r="A60" s="770"/>
      <c r="B60" s="440"/>
      <c r="C60" s="441"/>
      <c r="D60" s="427"/>
      <c r="E60" s="427"/>
      <c r="F60" s="427"/>
      <c r="G60" s="427"/>
      <c r="H60" s="782"/>
      <c r="I60" s="446"/>
      <c r="J60" s="779"/>
      <c r="K60" s="779"/>
      <c r="L60" s="244" t="s">
        <v>52</v>
      </c>
      <c r="M60" s="390">
        <v>0</v>
      </c>
      <c r="N60" s="390">
        <v>0</v>
      </c>
      <c r="O60" s="390">
        <v>0</v>
      </c>
      <c r="P60" s="390">
        <v>0</v>
      </c>
      <c r="Q60" s="390">
        <v>0</v>
      </c>
      <c r="R60" s="390">
        <v>0</v>
      </c>
      <c r="S60" s="390">
        <v>0</v>
      </c>
    </row>
    <row r="61" spans="1:19" s="252" customFormat="1" ht="24.75" customHeight="1">
      <c r="A61" s="770"/>
      <c r="B61" s="442"/>
      <c r="C61" s="443"/>
      <c r="D61" s="428"/>
      <c r="E61" s="428"/>
      <c r="F61" s="428"/>
      <c r="G61" s="428"/>
      <c r="H61" s="783"/>
      <c r="I61" s="447"/>
      <c r="J61" s="780"/>
      <c r="K61" s="780"/>
      <c r="L61" s="244" t="s">
        <v>53</v>
      </c>
      <c r="M61" s="345">
        <v>3798.6</v>
      </c>
      <c r="N61" s="345">
        <v>3798.6</v>
      </c>
      <c r="O61" s="345">
        <v>3798.6</v>
      </c>
      <c r="P61" s="345">
        <v>0</v>
      </c>
      <c r="Q61" s="345">
        <v>0</v>
      </c>
      <c r="R61" s="345">
        <v>0</v>
      </c>
      <c r="S61" s="345">
        <v>0</v>
      </c>
    </row>
    <row r="62" spans="1:19" ht="12.75" customHeight="1">
      <c r="A62" s="770"/>
      <c r="B62" s="603" t="s">
        <v>393</v>
      </c>
      <c r="C62" s="604"/>
      <c r="D62" s="604"/>
      <c r="E62" s="604"/>
      <c r="F62" s="604"/>
      <c r="G62" s="604"/>
      <c r="H62" s="604"/>
      <c r="I62" s="604"/>
      <c r="J62" s="604"/>
      <c r="K62" s="605"/>
      <c r="L62" s="18" t="s">
        <v>0</v>
      </c>
      <c r="M62" s="350">
        <f>M50</f>
        <v>16297.5</v>
      </c>
      <c r="N62" s="350">
        <f t="shared" ref="N62:S62" si="5">N50</f>
        <v>15633.6</v>
      </c>
      <c r="O62" s="350">
        <f t="shared" si="5"/>
        <v>15633.6</v>
      </c>
      <c r="P62" s="350">
        <f t="shared" si="5"/>
        <v>0</v>
      </c>
      <c r="Q62" s="350">
        <f t="shared" si="5"/>
        <v>0</v>
      </c>
      <c r="R62" s="350">
        <f t="shared" si="5"/>
        <v>0</v>
      </c>
      <c r="S62" s="350">
        <f t="shared" si="5"/>
        <v>0</v>
      </c>
    </row>
    <row r="63" spans="1:19" ht="16.5" customHeight="1">
      <c r="A63" s="770"/>
      <c r="B63" s="606"/>
      <c r="C63" s="607"/>
      <c r="D63" s="607"/>
      <c r="E63" s="607"/>
      <c r="F63" s="607"/>
      <c r="G63" s="607"/>
      <c r="H63" s="607"/>
      <c r="I63" s="607"/>
      <c r="J63" s="607"/>
      <c r="K63" s="608"/>
      <c r="L63" s="13" t="s">
        <v>52</v>
      </c>
      <c r="M63" s="349">
        <f t="shared" ref="M63:S64" si="6">M51</f>
        <v>0</v>
      </c>
      <c r="N63" s="349">
        <f t="shared" si="6"/>
        <v>0</v>
      </c>
      <c r="O63" s="349">
        <f t="shared" si="6"/>
        <v>0</v>
      </c>
      <c r="P63" s="349">
        <f t="shared" si="6"/>
        <v>0</v>
      </c>
      <c r="Q63" s="349">
        <f t="shared" si="6"/>
        <v>0</v>
      </c>
      <c r="R63" s="349">
        <f t="shared" si="6"/>
        <v>0</v>
      </c>
      <c r="S63" s="349">
        <f t="shared" si="6"/>
        <v>0</v>
      </c>
    </row>
    <row r="64" spans="1:19" ht="12.75" customHeight="1">
      <c r="A64" s="771"/>
      <c r="B64" s="609"/>
      <c r="C64" s="610"/>
      <c r="D64" s="610"/>
      <c r="E64" s="610"/>
      <c r="F64" s="610"/>
      <c r="G64" s="610"/>
      <c r="H64" s="610"/>
      <c r="I64" s="610"/>
      <c r="J64" s="610"/>
      <c r="K64" s="611"/>
      <c r="L64" s="13" t="s">
        <v>53</v>
      </c>
      <c r="M64" s="349">
        <f t="shared" si="6"/>
        <v>16297.5</v>
      </c>
      <c r="N64" s="349">
        <f>N52</f>
        <v>15633.6</v>
      </c>
      <c r="O64" s="349">
        <f t="shared" si="6"/>
        <v>15633.6</v>
      </c>
      <c r="P64" s="349">
        <f t="shared" si="6"/>
        <v>0</v>
      </c>
      <c r="Q64" s="349">
        <f t="shared" si="6"/>
        <v>0</v>
      </c>
      <c r="R64" s="349">
        <f t="shared" si="6"/>
        <v>0</v>
      </c>
      <c r="S64" s="349">
        <f t="shared" si="6"/>
        <v>0</v>
      </c>
    </row>
    <row r="65" spans="1:19" ht="17.25" customHeight="1">
      <c r="A65" s="765" t="s">
        <v>538</v>
      </c>
      <c r="B65" s="766" t="s">
        <v>180</v>
      </c>
      <c r="C65" s="767"/>
      <c r="D65" s="767"/>
      <c r="E65" s="767"/>
      <c r="F65" s="767"/>
      <c r="G65" s="767"/>
      <c r="H65" s="767"/>
      <c r="I65" s="767"/>
      <c r="J65" s="767"/>
      <c r="K65" s="767"/>
      <c r="L65" s="767"/>
      <c r="M65" s="767"/>
      <c r="N65" s="767"/>
      <c r="O65" s="767"/>
      <c r="P65" s="767"/>
      <c r="Q65" s="767"/>
      <c r="R65" s="767"/>
      <c r="S65" s="768"/>
    </row>
    <row r="66" spans="1:19" s="265" customFormat="1" ht="46.5" customHeight="1">
      <c r="A66" s="765"/>
      <c r="B66" s="744" t="s">
        <v>181</v>
      </c>
      <c r="C66" s="745"/>
      <c r="D66" s="750" t="s">
        <v>182</v>
      </c>
      <c r="E66" s="750" t="s">
        <v>183</v>
      </c>
      <c r="F66" s="750">
        <v>57.9</v>
      </c>
      <c r="G66" s="750">
        <v>56.14</v>
      </c>
      <c r="H66" s="753">
        <f>G66/F66*100</f>
        <v>96.960276338514689</v>
      </c>
      <c r="I66" s="452" t="s">
        <v>1180</v>
      </c>
      <c r="J66" s="772"/>
      <c r="K66" s="772"/>
      <c r="L66" s="18" t="s">
        <v>0</v>
      </c>
      <c r="M66" s="348">
        <v>254.4</v>
      </c>
      <c r="N66" s="348">
        <v>158</v>
      </c>
      <c r="O66" s="348">
        <v>158</v>
      </c>
      <c r="P66" s="348">
        <v>0</v>
      </c>
      <c r="Q66" s="348">
        <v>0</v>
      </c>
      <c r="R66" s="348">
        <v>0</v>
      </c>
      <c r="S66" s="348">
        <v>0</v>
      </c>
    </row>
    <row r="67" spans="1:19" s="265" customFormat="1" ht="39" customHeight="1">
      <c r="A67" s="765"/>
      <c r="B67" s="746"/>
      <c r="C67" s="747"/>
      <c r="D67" s="751"/>
      <c r="E67" s="751"/>
      <c r="F67" s="751"/>
      <c r="G67" s="751"/>
      <c r="H67" s="754"/>
      <c r="I67" s="756"/>
      <c r="J67" s="773"/>
      <c r="K67" s="773"/>
      <c r="L67" s="266" t="s">
        <v>52</v>
      </c>
      <c r="M67" s="351">
        <v>0</v>
      </c>
      <c r="N67" s="351">
        <v>0</v>
      </c>
      <c r="O67" s="351">
        <v>0</v>
      </c>
      <c r="P67" s="351">
        <v>0</v>
      </c>
      <c r="Q67" s="351">
        <v>0</v>
      </c>
      <c r="R67" s="351">
        <v>0</v>
      </c>
      <c r="S67" s="351">
        <v>0</v>
      </c>
    </row>
    <row r="68" spans="1:19" s="265" customFormat="1" ht="43.5" customHeight="1">
      <c r="A68" s="765"/>
      <c r="B68" s="748"/>
      <c r="C68" s="749"/>
      <c r="D68" s="752"/>
      <c r="E68" s="752"/>
      <c r="F68" s="752"/>
      <c r="G68" s="752"/>
      <c r="H68" s="755"/>
      <c r="I68" s="453"/>
      <c r="J68" s="774"/>
      <c r="K68" s="774"/>
      <c r="L68" s="266" t="s">
        <v>53</v>
      </c>
      <c r="M68" s="348">
        <v>254.4</v>
      </c>
      <c r="N68" s="348">
        <v>158</v>
      </c>
      <c r="O68" s="348">
        <v>158</v>
      </c>
      <c r="P68" s="351">
        <v>0</v>
      </c>
      <c r="Q68" s="351">
        <v>0</v>
      </c>
      <c r="R68" s="351">
        <v>0</v>
      </c>
      <c r="S68" s="351">
        <v>0</v>
      </c>
    </row>
    <row r="69" spans="1:19" s="267" customFormat="1" ht="29.25" customHeight="1">
      <c r="A69" s="765"/>
      <c r="B69" s="735" t="s">
        <v>1316</v>
      </c>
      <c r="C69" s="736"/>
      <c r="D69" s="529" t="s">
        <v>1181</v>
      </c>
      <c r="E69" s="529" t="s">
        <v>1182</v>
      </c>
      <c r="F69" s="529">
        <v>21.7</v>
      </c>
      <c r="G69" s="529">
        <v>42.22</v>
      </c>
      <c r="H69" s="741">
        <f>G69/F69*100</f>
        <v>194.56221198156683</v>
      </c>
      <c r="I69" s="448" t="s">
        <v>1183</v>
      </c>
      <c r="J69" s="759"/>
      <c r="K69" s="759"/>
      <c r="L69" s="243" t="s">
        <v>0</v>
      </c>
      <c r="M69" s="341">
        <v>254.4</v>
      </c>
      <c r="N69" s="341">
        <v>158</v>
      </c>
      <c r="O69" s="341">
        <v>158</v>
      </c>
      <c r="P69" s="341">
        <v>0</v>
      </c>
      <c r="Q69" s="341">
        <v>0</v>
      </c>
      <c r="R69" s="341">
        <v>0</v>
      </c>
      <c r="S69" s="341">
        <v>0</v>
      </c>
    </row>
    <row r="70" spans="1:19" s="267" customFormat="1" ht="32.25" customHeight="1">
      <c r="A70" s="765"/>
      <c r="B70" s="737"/>
      <c r="C70" s="738"/>
      <c r="D70" s="530"/>
      <c r="E70" s="530"/>
      <c r="F70" s="530"/>
      <c r="G70" s="530"/>
      <c r="H70" s="742"/>
      <c r="I70" s="449"/>
      <c r="J70" s="760"/>
      <c r="K70" s="760"/>
      <c r="L70" s="263" t="s">
        <v>52</v>
      </c>
      <c r="M70" s="336">
        <v>0</v>
      </c>
      <c r="N70" s="336">
        <v>0</v>
      </c>
      <c r="O70" s="336">
        <v>0</v>
      </c>
      <c r="P70" s="336">
        <v>0</v>
      </c>
      <c r="Q70" s="336">
        <v>0</v>
      </c>
      <c r="R70" s="336">
        <v>0</v>
      </c>
      <c r="S70" s="336">
        <v>0</v>
      </c>
    </row>
    <row r="71" spans="1:19" s="267" customFormat="1" ht="21.75" customHeight="1">
      <c r="A71" s="765"/>
      <c r="B71" s="739"/>
      <c r="C71" s="740"/>
      <c r="D71" s="531"/>
      <c r="E71" s="531"/>
      <c r="F71" s="531"/>
      <c r="G71" s="531"/>
      <c r="H71" s="743"/>
      <c r="I71" s="450"/>
      <c r="J71" s="761"/>
      <c r="K71" s="761"/>
      <c r="L71" s="263" t="s">
        <v>53</v>
      </c>
      <c r="M71" s="341">
        <v>254.4</v>
      </c>
      <c r="N71" s="341">
        <v>158</v>
      </c>
      <c r="O71" s="341">
        <v>158</v>
      </c>
      <c r="P71" s="336">
        <v>0</v>
      </c>
      <c r="Q71" s="336">
        <v>0</v>
      </c>
      <c r="R71" s="336">
        <v>0</v>
      </c>
      <c r="S71" s="336">
        <v>0</v>
      </c>
    </row>
    <row r="72" spans="1:19" s="267" customFormat="1" ht="37.5" customHeight="1">
      <c r="A72" s="765"/>
      <c r="B72" s="735" t="s">
        <v>1184</v>
      </c>
      <c r="C72" s="736"/>
      <c r="D72" s="529" t="s">
        <v>1181</v>
      </c>
      <c r="E72" s="529" t="s">
        <v>1185</v>
      </c>
      <c r="F72" s="529">
        <v>10</v>
      </c>
      <c r="G72" s="529">
        <v>19</v>
      </c>
      <c r="H72" s="741">
        <f>G72/F72*100</f>
        <v>190</v>
      </c>
      <c r="I72" s="448" t="s">
        <v>1183</v>
      </c>
      <c r="J72" s="759"/>
      <c r="K72" s="759"/>
      <c r="L72" s="243" t="s">
        <v>0</v>
      </c>
      <c r="M72" s="341">
        <v>253</v>
      </c>
      <c r="N72" s="341">
        <v>158</v>
      </c>
      <c r="O72" s="341">
        <v>158</v>
      </c>
      <c r="P72" s="341">
        <v>0</v>
      </c>
      <c r="Q72" s="341">
        <v>0</v>
      </c>
      <c r="R72" s="341">
        <v>0</v>
      </c>
      <c r="S72" s="341">
        <v>0</v>
      </c>
    </row>
    <row r="73" spans="1:19" s="267" customFormat="1" ht="27" customHeight="1">
      <c r="A73" s="765"/>
      <c r="B73" s="737"/>
      <c r="C73" s="738"/>
      <c r="D73" s="530"/>
      <c r="E73" s="530"/>
      <c r="F73" s="530"/>
      <c r="G73" s="530"/>
      <c r="H73" s="742"/>
      <c r="I73" s="449"/>
      <c r="J73" s="760"/>
      <c r="K73" s="760"/>
      <c r="L73" s="263" t="s">
        <v>52</v>
      </c>
      <c r="M73" s="336">
        <v>0</v>
      </c>
      <c r="N73" s="336">
        <v>0</v>
      </c>
      <c r="O73" s="336">
        <v>0</v>
      </c>
      <c r="P73" s="336">
        <v>0</v>
      </c>
      <c r="Q73" s="336">
        <v>0</v>
      </c>
      <c r="R73" s="336">
        <v>0</v>
      </c>
      <c r="S73" s="336">
        <v>0</v>
      </c>
    </row>
    <row r="74" spans="1:19" s="267" customFormat="1" ht="29.25" customHeight="1">
      <c r="A74" s="765"/>
      <c r="B74" s="739"/>
      <c r="C74" s="740"/>
      <c r="D74" s="531"/>
      <c r="E74" s="531"/>
      <c r="F74" s="531"/>
      <c r="G74" s="531"/>
      <c r="H74" s="743"/>
      <c r="I74" s="450"/>
      <c r="J74" s="761"/>
      <c r="K74" s="761"/>
      <c r="L74" s="263" t="s">
        <v>53</v>
      </c>
      <c r="M74" s="341">
        <v>253</v>
      </c>
      <c r="N74" s="341">
        <v>158</v>
      </c>
      <c r="O74" s="341">
        <v>158</v>
      </c>
      <c r="P74" s="336">
        <v>0</v>
      </c>
      <c r="Q74" s="336">
        <v>0</v>
      </c>
      <c r="R74" s="336">
        <v>0</v>
      </c>
      <c r="S74" s="336">
        <v>0</v>
      </c>
    </row>
    <row r="75" spans="1:19" s="267" customFormat="1" ht="30" customHeight="1">
      <c r="A75" s="765"/>
      <c r="B75" s="735" t="s">
        <v>1186</v>
      </c>
      <c r="C75" s="736"/>
      <c r="D75" s="529" t="s">
        <v>1181</v>
      </c>
      <c r="E75" s="529" t="s">
        <v>1187</v>
      </c>
      <c r="F75" s="529">
        <v>1</v>
      </c>
      <c r="G75" s="529">
        <v>1</v>
      </c>
      <c r="H75" s="741">
        <f>G75/F75*100</f>
        <v>100</v>
      </c>
      <c r="I75" s="448" t="s">
        <v>664</v>
      </c>
      <c r="J75" s="759"/>
      <c r="K75" s="759"/>
      <c r="L75" s="243" t="s">
        <v>0</v>
      </c>
      <c r="M75" s="341">
        <v>1.4</v>
      </c>
      <c r="N75" s="341">
        <v>0</v>
      </c>
      <c r="O75" s="341">
        <v>0</v>
      </c>
      <c r="P75" s="341">
        <v>0</v>
      </c>
      <c r="Q75" s="341">
        <v>0</v>
      </c>
      <c r="R75" s="341">
        <v>0</v>
      </c>
      <c r="S75" s="341">
        <v>0</v>
      </c>
    </row>
    <row r="76" spans="1:19" s="267" customFormat="1" ht="21" customHeight="1">
      <c r="A76" s="765"/>
      <c r="B76" s="737"/>
      <c r="C76" s="738"/>
      <c r="D76" s="530"/>
      <c r="E76" s="530"/>
      <c r="F76" s="530"/>
      <c r="G76" s="530"/>
      <c r="H76" s="742"/>
      <c r="I76" s="449"/>
      <c r="J76" s="760"/>
      <c r="K76" s="760"/>
      <c r="L76" s="263" t="s">
        <v>52</v>
      </c>
      <c r="M76" s="336">
        <v>0</v>
      </c>
      <c r="N76" s="336">
        <v>0</v>
      </c>
      <c r="O76" s="336">
        <v>0</v>
      </c>
      <c r="P76" s="336">
        <v>0</v>
      </c>
      <c r="Q76" s="336">
        <v>0</v>
      </c>
      <c r="R76" s="336">
        <v>0</v>
      </c>
      <c r="S76" s="336">
        <v>0</v>
      </c>
    </row>
    <row r="77" spans="1:19" s="267" customFormat="1" ht="31.5" customHeight="1">
      <c r="A77" s="765"/>
      <c r="B77" s="739"/>
      <c r="C77" s="740"/>
      <c r="D77" s="531"/>
      <c r="E77" s="531"/>
      <c r="F77" s="531"/>
      <c r="G77" s="531"/>
      <c r="H77" s="743"/>
      <c r="I77" s="450"/>
      <c r="J77" s="761"/>
      <c r="K77" s="761"/>
      <c r="L77" s="263" t="s">
        <v>53</v>
      </c>
      <c r="M77" s="341">
        <v>1.4</v>
      </c>
      <c r="N77" s="341">
        <v>0</v>
      </c>
      <c r="O77" s="341">
        <v>0</v>
      </c>
      <c r="P77" s="336">
        <v>0</v>
      </c>
      <c r="Q77" s="336">
        <v>0</v>
      </c>
      <c r="R77" s="336">
        <v>0</v>
      </c>
      <c r="S77" s="336">
        <v>0</v>
      </c>
    </row>
    <row r="78" spans="1:19" s="267" customFormat="1" ht="18.75" customHeight="1">
      <c r="A78" s="765"/>
      <c r="B78" s="735" t="s">
        <v>1188</v>
      </c>
      <c r="C78" s="736"/>
      <c r="D78" s="529" t="s">
        <v>1181</v>
      </c>
      <c r="E78" s="529" t="s">
        <v>1189</v>
      </c>
      <c r="F78" s="529">
        <v>100</v>
      </c>
      <c r="G78" s="529">
        <v>100</v>
      </c>
      <c r="H78" s="741">
        <f>G78/F78*100</f>
        <v>100</v>
      </c>
      <c r="I78" s="448" t="s">
        <v>664</v>
      </c>
      <c r="J78" s="759"/>
      <c r="K78" s="759"/>
      <c r="L78" s="243" t="s">
        <v>0</v>
      </c>
      <c r="M78" s="341">
        <v>0</v>
      </c>
      <c r="N78" s="341">
        <v>0</v>
      </c>
      <c r="O78" s="341">
        <v>0</v>
      </c>
      <c r="P78" s="341">
        <v>0</v>
      </c>
      <c r="Q78" s="341">
        <v>0</v>
      </c>
      <c r="R78" s="341">
        <v>0</v>
      </c>
      <c r="S78" s="341">
        <v>0</v>
      </c>
    </row>
    <row r="79" spans="1:19" s="267" customFormat="1" ht="18" customHeight="1">
      <c r="A79" s="765"/>
      <c r="B79" s="737"/>
      <c r="C79" s="738"/>
      <c r="D79" s="530"/>
      <c r="E79" s="530"/>
      <c r="F79" s="530"/>
      <c r="G79" s="530"/>
      <c r="H79" s="742"/>
      <c r="I79" s="449"/>
      <c r="J79" s="760"/>
      <c r="K79" s="760"/>
      <c r="L79" s="263" t="s">
        <v>52</v>
      </c>
      <c r="M79" s="336">
        <v>0</v>
      </c>
      <c r="N79" s="336">
        <v>0</v>
      </c>
      <c r="O79" s="336">
        <v>0</v>
      </c>
      <c r="P79" s="336">
        <v>0</v>
      </c>
      <c r="Q79" s="336">
        <v>0</v>
      </c>
      <c r="R79" s="336">
        <v>0</v>
      </c>
      <c r="S79" s="336">
        <v>0</v>
      </c>
    </row>
    <row r="80" spans="1:19" s="267" customFormat="1" ht="15.75" customHeight="1">
      <c r="A80" s="765"/>
      <c r="B80" s="739"/>
      <c r="C80" s="740"/>
      <c r="D80" s="531"/>
      <c r="E80" s="531"/>
      <c r="F80" s="531"/>
      <c r="G80" s="531"/>
      <c r="H80" s="743"/>
      <c r="I80" s="450"/>
      <c r="J80" s="761"/>
      <c r="K80" s="761"/>
      <c r="L80" s="263" t="s">
        <v>53</v>
      </c>
      <c r="M80" s="341">
        <v>0</v>
      </c>
      <c r="N80" s="341">
        <v>0</v>
      </c>
      <c r="O80" s="341">
        <v>0</v>
      </c>
      <c r="P80" s="336">
        <v>0</v>
      </c>
      <c r="Q80" s="336">
        <v>0</v>
      </c>
      <c r="R80" s="336">
        <v>0</v>
      </c>
      <c r="S80" s="336">
        <v>0</v>
      </c>
    </row>
    <row r="81" spans="1:19" s="267" customFormat="1" ht="21" customHeight="1">
      <c r="A81" s="765"/>
      <c r="B81" s="735" t="s">
        <v>1190</v>
      </c>
      <c r="C81" s="736"/>
      <c r="D81" s="529" t="s">
        <v>1181</v>
      </c>
      <c r="E81" s="529" t="s">
        <v>1191</v>
      </c>
      <c r="F81" s="529">
        <v>60</v>
      </c>
      <c r="G81" s="529">
        <v>60</v>
      </c>
      <c r="H81" s="741">
        <f>G81/F81*100</f>
        <v>100</v>
      </c>
      <c r="I81" s="448" t="s">
        <v>664</v>
      </c>
      <c r="J81" s="759"/>
      <c r="K81" s="759"/>
      <c r="L81" s="243" t="s">
        <v>0</v>
      </c>
      <c r="M81" s="341">
        <v>0</v>
      </c>
      <c r="N81" s="341">
        <v>0</v>
      </c>
      <c r="O81" s="341">
        <v>0</v>
      </c>
      <c r="P81" s="341">
        <v>0</v>
      </c>
      <c r="Q81" s="341">
        <v>0</v>
      </c>
      <c r="R81" s="341">
        <v>0</v>
      </c>
      <c r="S81" s="341">
        <v>0</v>
      </c>
    </row>
    <row r="82" spans="1:19" s="267" customFormat="1" ht="21" customHeight="1">
      <c r="A82" s="765"/>
      <c r="B82" s="737"/>
      <c r="C82" s="738"/>
      <c r="D82" s="530"/>
      <c r="E82" s="530"/>
      <c r="F82" s="530"/>
      <c r="G82" s="530"/>
      <c r="H82" s="742"/>
      <c r="I82" s="449"/>
      <c r="J82" s="760"/>
      <c r="K82" s="760"/>
      <c r="L82" s="263" t="s">
        <v>52</v>
      </c>
      <c r="M82" s="336">
        <v>0</v>
      </c>
      <c r="N82" s="336">
        <v>0</v>
      </c>
      <c r="O82" s="336">
        <v>0</v>
      </c>
      <c r="P82" s="336">
        <v>0</v>
      </c>
      <c r="Q82" s="336">
        <v>0</v>
      </c>
      <c r="R82" s="336">
        <v>0</v>
      </c>
      <c r="S82" s="336">
        <v>0</v>
      </c>
    </row>
    <row r="83" spans="1:19" s="267" customFormat="1" ht="18.75" customHeight="1">
      <c r="A83" s="765"/>
      <c r="B83" s="739"/>
      <c r="C83" s="740"/>
      <c r="D83" s="531"/>
      <c r="E83" s="531"/>
      <c r="F83" s="531"/>
      <c r="G83" s="531"/>
      <c r="H83" s="743"/>
      <c r="I83" s="450"/>
      <c r="J83" s="761"/>
      <c r="K83" s="761"/>
      <c r="L83" s="263" t="s">
        <v>53</v>
      </c>
      <c r="M83" s="341">
        <v>0</v>
      </c>
      <c r="N83" s="341">
        <v>0</v>
      </c>
      <c r="O83" s="341">
        <v>0</v>
      </c>
      <c r="P83" s="336">
        <v>0</v>
      </c>
      <c r="Q83" s="336">
        <v>0</v>
      </c>
      <c r="R83" s="336">
        <v>0</v>
      </c>
      <c r="S83" s="336">
        <v>0</v>
      </c>
    </row>
    <row r="84" spans="1:19" s="267" customFormat="1" ht="30" customHeight="1">
      <c r="A84" s="765"/>
      <c r="B84" s="735" t="s">
        <v>1192</v>
      </c>
      <c r="C84" s="736"/>
      <c r="D84" s="529" t="s">
        <v>1181</v>
      </c>
      <c r="E84" s="529" t="s">
        <v>1193</v>
      </c>
      <c r="F84" s="529">
        <v>0</v>
      </c>
      <c r="G84" s="529">
        <v>0</v>
      </c>
      <c r="H84" s="741"/>
      <c r="I84" s="448" t="s">
        <v>1194</v>
      </c>
      <c r="J84" s="759"/>
      <c r="K84" s="759"/>
      <c r="L84" s="243" t="s">
        <v>0</v>
      </c>
      <c r="M84" s="341">
        <v>0</v>
      </c>
      <c r="N84" s="341">
        <v>0</v>
      </c>
      <c r="O84" s="341">
        <v>0</v>
      </c>
      <c r="P84" s="341">
        <v>0</v>
      </c>
      <c r="Q84" s="341">
        <v>0</v>
      </c>
      <c r="R84" s="341">
        <v>0</v>
      </c>
      <c r="S84" s="341">
        <v>0</v>
      </c>
    </row>
    <row r="85" spans="1:19" s="267" customFormat="1" ht="21" customHeight="1">
      <c r="A85" s="765"/>
      <c r="B85" s="737"/>
      <c r="C85" s="738"/>
      <c r="D85" s="530"/>
      <c r="E85" s="530"/>
      <c r="F85" s="530"/>
      <c r="G85" s="530"/>
      <c r="H85" s="742"/>
      <c r="I85" s="449"/>
      <c r="J85" s="760"/>
      <c r="K85" s="760"/>
      <c r="L85" s="263" t="s">
        <v>52</v>
      </c>
      <c r="M85" s="336">
        <v>0</v>
      </c>
      <c r="N85" s="336">
        <v>0</v>
      </c>
      <c r="O85" s="336">
        <v>0</v>
      </c>
      <c r="P85" s="336">
        <v>0</v>
      </c>
      <c r="Q85" s="336">
        <v>0</v>
      </c>
      <c r="R85" s="336">
        <v>0</v>
      </c>
      <c r="S85" s="336">
        <v>0</v>
      </c>
    </row>
    <row r="86" spans="1:19" s="267" customFormat="1" ht="30.75" customHeight="1">
      <c r="A86" s="765"/>
      <c r="B86" s="739"/>
      <c r="C86" s="740"/>
      <c r="D86" s="531"/>
      <c r="E86" s="531"/>
      <c r="F86" s="531"/>
      <c r="G86" s="531"/>
      <c r="H86" s="743"/>
      <c r="I86" s="450"/>
      <c r="J86" s="761"/>
      <c r="K86" s="761"/>
      <c r="L86" s="263" t="s">
        <v>53</v>
      </c>
      <c r="M86" s="341">
        <v>0</v>
      </c>
      <c r="N86" s="341">
        <v>0</v>
      </c>
      <c r="O86" s="341">
        <v>0</v>
      </c>
      <c r="P86" s="336">
        <v>0</v>
      </c>
      <c r="Q86" s="336">
        <v>0</v>
      </c>
      <c r="R86" s="336">
        <v>0</v>
      </c>
      <c r="S86" s="336">
        <v>0</v>
      </c>
    </row>
    <row r="87" spans="1:19" s="267" customFormat="1" ht="30" customHeight="1">
      <c r="A87" s="765"/>
      <c r="B87" s="735" t="s">
        <v>1195</v>
      </c>
      <c r="C87" s="736"/>
      <c r="D87" s="529" t="s">
        <v>1181</v>
      </c>
      <c r="E87" s="529" t="s">
        <v>1196</v>
      </c>
      <c r="F87" s="529">
        <v>100</v>
      </c>
      <c r="G87" s="529">
        <v>100</v>
      </c>
      <c r="H87" s="741">
        <f>G87/F87*100</f>
        <v>100</v>
      </c>
      <c r="I87" s="448" t="s">
        <v>664</v>
      </c>
      <c r="J87" s="759"/>
      <c r="K87" s="759"/>
      <c r="L87" s="243" t="s">
        <v>0</v>
      </c>
      <c r="M87" s="341">
        <v>0</v>
      </c>
      <c r="N87" s="341">
        <v>0</v>
      </c>
      <c r="O87" s="341">
        <v>0</v>
      </c>
      <c r="P87" s="341">
        <v>0</v>
      </c>
      <c r="Q87" s="341">
        <v>0</v>
      </c>
      <c r="R87" s="341">
        <v>0</v>
      </c>
      <c r="S87" s="341">
        <v>0</v>
      </c>
    </row>
    <row r="88" spans="1:19" s="267" customFormat="1" ht="21" customHeight="1">
      <c r="A88" s="765"/>
      <c r="B88" s="737"/>
      <c r="C88" s="738"/>
      <c r="D88" s="530"/>
      <c r="E88" s="530"/>
      <c r="F88" s="530"/>
      <c r="G88" s="530"/>
      <c r="H88" s="742"/>
      <c r="I88" s="449"/>
      <c r="J88" s="760"/>
      <c r="K88" s="760"/>
      <c r="L88" s="263" t="s">
        <v>52</v>
      </c>
      <c r="M88" s="336">
        <v>0</v>
      </c>
      <c r="N88" s="336">
        <v>0</v>
      </c>
      <c r="O88" s="336">
        <v>0</v>
      </c>
      <c r="P88" s="336">
        <v>0</v>
      </c>
      <c r="Q88" s="336">
        <v>0</v>
      </c>
      <c r="R88" s="336">
        <v>0</v>
      </c>
      <c r="S88" s="336">
        <v>0</v>
      </c>
    </row>
    <row r="89" spans="1:19" s="267" customFormat="1" ht="33" customHeight="1">
      <c r="A89" s="765"/>
      <c r="B89" s="739"/>
      <c r="C89" s="740"/>
      <c r="D89" s="531"/>
      <c r="E89" s="531"/>
      <c r="F89" s="531"/>
      <c r="G89" s="531"/>
      <c r="H89" s="743"/>
      <c r="I89" s="450"/>
      <c r="J89" s="761"/>
      <c r="K89" s="761"/>
      <c r="L89" s="263" t="s">
        <v>53</v>
      </c>
      <c r="M89" s="341">
        <v>0</v>
      </c>
      <c r="N89" s="341">
        <v>0</v>
      </c>
      <c r="O89" s="341">
        <v>0</v>
      </c>
      <c r="P89" s="336">
        <v>0</v>
      </c>
      <c r="Q89" s="336">
        <v>0</v>
      </c>
      <c r="R89" s="336">
        <v>0</v>
      </c>
      <c r="S89" s="336">
        <v>0</v>
      </c>
    </row>
    <row r="90" spans="1:19" s="267" customFormat="1" ht="30" customHeight="1">
      <c r="A90" s="765"/>
      <c r="B90" s="735" t="s">
        <v>1197</v>
      </c>
      <c r="C90" s="736"/>
      <c r="D90" s="529" t="s">
        <v>1181</v>
      </c>
      <c r="E90" s="529" t="s">
        <v>1196</v>
      </c>
      <c r="F90" s="529">
        <v>85</v>
      </c>
      <c r="G90" s="529">
        <v>85</v>
      </c>
      <c r="H90" s="741">
        <f>G90/F90*100</f>
        <v>100</v>
      </c>
      <c r="I90" s="448" t="s">
        <v>664</v>
      </c>
      <c r="J90" s="759"/>
      <c r="K90" s="759"/>
      <c r="L90" s="243" t="s">
        <v>0</v>
      </c>
      <c r="M90" s="341">
        <v>0</v>
      </c>
      <c r="N90" s="341">
        <v>0</v>
      </c>
      <c r="O90" s="341">
        <v>0</v>
      </c>
      <c r="P90" s="341">
        <v>0</v>
      </c>
      <c r="Q90" s="341">
        <v>0</v>
      </c>
      <c r="R90" s="341">
        <v>0</v>
      </c>
      <c r="S90" s="341">
        <v>0</v>
      </c>
    </row>
    <row r="91" spans="1:19" s="267" customFormat="1" ht="21" customHeight="1">
      <c r="A91" s="765"/>
      <c r="B91" s="737"/>
      <c r="C91" s="738"/>
      <c r="D91" s="530"/>
      <c r="E91" s="530"/>
      <c r="F91" s="530"/>
      <c r="G91" s="530"/>
      <c r="H91" s="742"/>
      <c r="I91" s="449"/>
      <c r="J91" s="760"/>
      <c r="K91" s="760"/>
      <c r="L91" s="263" t="s">
        <v>52</v>
      </c>
      <c r="M91" s="336">
        <v>0</v>
      </c>
      <c r="N91" s="336">
        <v>0</v>
      </c>
      <c r="O91" s="336">
        <v>0</v>
      </c>
      <c r="P91" s="336">
        <v>0</v>
      </c>
      <c r="Q91" s="336">
        <v>0</v>
      </c>
      <c r="R91" s="336">
        <v>0</v>
      </c>
      <c r="S91" s="336">
        <v>0</v>
      </c>
    </row>
    <row r="92" spans="1:19" s="267" customFormat="1" ht="30.75" customHeight="1">
      <c r="A92" s="765"/>
      <c r="B92" s="739"/>
      <c r="C92" s="740"/>
      <c r="D92" s="531"/>
      <c r="E92" s="531"/>
      <c r="F92" s="531"/>
      <c r="G92" s="531"/>
      <c r="H92" s="743"/>
      <c r="I92" s="450"/>
      <c r="J92" s="761"/>
      <c r="K92" s="761"/>
      <c r="L92" s="263" t="s">
        <v>53</v>
      </c>
      <c r="M92" s="341">
        <v>0</v>
      </c>
      <c r="N92" s="341">
        <v>0</v>
      </c>
      <c r="O92" s="341">
        <v>0</v>
      </c>
      <c r="P92" s="336">
        <v>0</v>
      </c>
      <c r="Q92" s="336">
        <v>0</v>
      </c>
      <c r="R92" s="336">
        <v>0</v>
      </c>
      <c r="S92" s="336">
        <v>0</v>
      </c>
    </row>
    <row r="93" spans="1:19" s="267" customFormat="1" ht="16.5" customHeight="1">
      <c r="A93" s="765"/>
      <c r="B93" s="735" t="s">
        <v>1198</v>
      </c>
      <c r="C93" s="736"/>
      <c r="D93" s="529" t="s">
        <v>1181</v>
      </c>
      <c r="E93" s="529" t="s">
        <v>1199</v>
      </c>
      <c r="F93" s="529">
        <v>60</v>
      </c>
      <c r="G93" s="529">
        <v>60</v>
      </c>
      <c r="H93" s="741">
        <f>G93/F93*100</f>
        <v>100</v>
      </c>
      <c r="I93" s="448" t="s">
        <v>664</v>
      </c>
      <c r="J93" s="759"/>
      <c r="K93" s="759"/>
      <c r="L93" s="243" t="s">
        <v>0</v>
      </c>
      <c r="M93" s="341">
        <v>0</v>
      </c>
      <c r="N93" s="341">
        <v>0</v>
      </c>
      <c r="O93" s="341">
        <v>0</v>
      </c>
      <c r="P93" s="341">
        <v>0</v>
      </c>
      <c r="Q93" s="341">
        <v>0</v>
      </c>
      <c r="R93" s="341">
        <v>0</v>
      </c>
      <c r="S93" s="341">
        <v>0</v>
      </c>
    </row>
    <row r="94" spans="1:19" s="267" customFormat="1" ht="18" customHeight="1">
      <c r="A94" s="765"/>
      <c r="B94" s="737"/>
      <c r="C94" s="738"/>
      <c r="D94" s="530"/>
      <c r="E94" s="530"/>
      <c r="F94" s="530"/>
      <c r="G94" s="530"/>
      <c r="H94" s="742"/>
      <c r="I94" s="449"/>
      <c r="J94" s="760"/>
      <c r="K94" s="760"/>
      <c r="L94" s="263" t="s">
        <v>52</v>
      </c>
      <c r="M94" s="336">
        <v>0</v>
      </c>
      <c r="N94" s="336">
        <v>0</v>
      </c>
      <c r="O94" s="336">
        <v>0</v>
      </c>
      <c r="P94" s="336">
        <v>0</v>
      </c>
      <c r="Q94" s="336">
        <v>0</v>
      </c>
      <c r="R94" s="336">
        <v>0</v>
      </c>
      <c r="S94" s="336">
        <v>0</v>
      </c>
    </row>
    <row r="95" spans="1:19" s="267" customFormat="1" ht="22.5" customHeight="1">
      <c r="A95" s="765"/>
      <c r="B95" s="739"/>
      <c r="C95" s="740"/>
      <c r="D95" s="531"/>
      <c r="E95" s="531"/>
      <c r="F95" s="531"/>
      <c r="G95" s="531"/>
      <c r="H95" s="743"/>
      <c r="I95" s="450"/>
      <c r="J95" s="761"/>
      <c r="K95" s="761"/>
      <c r="L95" s="263" t="s">
        <v>53</v>
      </c>
      <c r="M95" s="341">
        <v>0</v>
      </c>
      <c r="N95" s="341">
        <v>0</v>
      </c>
      <c r="O95" s="341">
        <v>0</v>
      </c>
      <c r="P95" s="336">
        <v>0</v>
      </c>
      <c r="Q95" s="336">
        <v>0</v>
      </c>
      <c r="R95" s="336">
        <v>0</v>
      </c>
      <c r="S95" s="336">
        <v>0</v>
      </c>
    </row>
    <row r="96" spans="1:19" ht="51" customHeight="1">
      <c r="A96" s="765"/>
      <c r="B96" s="645" t="s">
        <v>184</v>
      </c>
      <c r="C96" s="764"/>
      <c r="D96" s="314" t="s">
        <v>185</v>
      </c>
      <c r="E96" s="460" t="s">
        <v>186</v>
      </c>
      <c r="F96" s="460">
        <v>0</v>
      </c>
      <c r="G96" s="460">
        <v>0</v>
      </c>
      <c r="H96" s="775" t="s">
        <v>174</v>
      </c>
      <c r="I96" s="474" t="s">
        <v>1194</v>
      </c>
      <c r="J96" s="463" t="s">
        <v>1352</v>
      </c>
      <c r="K96" s="418" t="s">
        <v>396</v>
      </c>
      <c r="L96" s="18" t="s">
        <v>0</v>
      </c>
      <c r="M96" s="348">
        <v>0</v>
      </c>
      <c r="N96" s="348">
        <v>0</v>
      </c>
      <c r="O96" s="348">
        <v>0</v>
      </c>
      <c r="P96" s="348">
        <v>0</v>
      </c>
      <c r="Q96" s="348">
        <v>0</v>
      </c>
      <c r="R96" s="348">
        <v>0</v>
      </c>
      <c r="S96" s="348">
        <v>0</v>
      </c>
    </row>
    <row r="97" spans="1:19" ht="18" customHeight="1">
      <c r="A97" s="765"/>
      <c r="B97" s="633" t="s">
        <v>522</v>
      </c>
      <c r="C97" s="634"/>
      <c r="D97" s="461" t="s">
        <v>523</v>
      </c>
      <c r="E97" s="461"/>
      <c r="F97" s="461"/>
      <c r="G97" s="461"/>
      <c r="H97" s="776"/>
      <c r="I97" s="475"/>
      <c r="J97" s="464"/>
      <c r="K97" s="419"/>
      <c r="L97" s="13" t="s">
        <v>52</v>
      </c>
      <c r="M97" s="349">
        <v>0</v>
      </c>
      <c r="N97" s="349">
        <v>0</v>
      </c>
      <c r="O97" s="349">
        <v>0</v>
      </c>
      <c r="P97" s="349">
        <v>0</v>
      </c>
      <c r="Q97" s="349">
        <v>0</v>
      </c>
      <c r="R97" s="349">
        <v>0</v>
      </c>
      <c r="S97" s="349">
        <v>0</v>
      </c>
    </row>
    <row r="98" spans="1:19" ht="18" customHeight="1">
      <c r="A98" s="765"/>
      <c r="B98" s="635"/>
      <c r="C98" s="636"/>
      <c r="D98" s="462"/>
      <c r="E98" s="461"/>
      <c r="F98" s="462"/>
      <c r="G98" s="462"/>
      <c r="H98" s="777"/>
      <c r="I98" s="476"/>
      <c r="J98" s="464"/>
      <c r="K98" s="420"/>
      <c r="L98" s="13" t="s">
        <v>53</v>
      </c>
      <c r="M98" s="351">
        <v>0</v>
      </c>
      <c r="N98" s="351">
        <v>0</v>
      </c>
      <c r="O98" s="351">
        <v>0</v>
      </c>
      <c r="P98" s="351">
        <v>0</v>
      </c>
      <c r="Q98" s="351">
        <v>0</v>
      </c>
      <c r="R98" s="351">
        <v>0</v>
      </c>
      <c r="S98" s="351">
        <v>0</v>
      </c>
    </row>
    <row r="99" spans="1:19" s="265" customFormat="1" ht="30" customHeight="1">
      <c r="A99" s="765"/>
      <c r="B99" s="744" t="s">
        <v>1326</v>
      </c>
      <c r="C99" s="745"/>
      <c r="D99" s="750" t="s">
        <v>182</v>
      </c>
      <c r="E99" s="750" t="s">
        <v>1327</v>
      </c>
      <c r="F99" s="750">
        <v>100</v>
      </c>
      <c r="G99" s="750">
        <v>100</v>
      </c>
      <c r="H99" s="753">
        <f>G99/F99*100</f>
        <v>100</v>
      </c>
      <c r="I99" s="452" t="s">
        <v>1328</v>
      </c>
      <c r="J99" s="463" t="s">
        <v>1352</v>
      </c>
      <c r="K99" s="418" t="s">
        <v>396</v>
      </c>
      <c r="L99" s="18" t="s">
        <v>0</v>
      </c>
      <c r="M99" s="348">
        <v>150</v>
      </c>
      <c r="N99" s="348">
        <v>132.78100000000001</v>
      </c>
      <c r="O99" s="348">
        <v>132.78100000000001</v>
      </c>
      <c r="P99" s="348">
        <v>0</v>
      </c>
      <c r="Q99" s="348">
        <v>0</v>
      </c>
      <c r="R99" s="348">
        <v>0</v>
      </c>
      <c r="S99" s="348">
        <v>0</v>
      </c>
    </row>
    <row r="100" spans="1:19" s="265" customFormat="1" ht="20.25" customHeight="1">
      <c r="A100" s="765"/>
      <c r="B100" s="746"/>
      <c r="C100" s="747"/>
      <c r="D100" s="751"/>
      <c r="E100" s="751"/>
      <c r="F100" s="751"/>
      <c r="G100" s="751"/>
      <c r="H100" s="754"/>
      <c r="I100" s="756"/>
      <c r="J100" s="464"/>
      <c r="K100" s="419"/>
      <c r="L100" s="266" t="s">
        <v>52</v>
      </c>
      <c r="M100" s="351">
        <v>0</v>
      </c>
      <c r="N100" s="351">
        <v>0</v>
      </c>
      <c r="O100" s="351">
        <v>0</v>
      </c>
      <c r="P100" s="351">
        <v>0</v>
      </c>
      <c r="Q100" s="351">
        <v>0</v>
      </c>
      <c r="R100" s="351">
        <v>0</v>
      </c>
      <c r="S100" s="351">
        <v>0</v>
      </c>
    </row>
    <row r="101" spans="1:19" s="265" customFormat="1" ht="27" customHeight="1">
      <c r="A101" s="765"/>
      <c r="B101" s="748"/>
      <c r="C101" s="749"/>
      <c r="D101" s="752"/>
      <c r="E101" s="752"/>
      <c r="F101" s="752"/>
      <c r="G101" s="752"/>
      <c r="H101" s="755"/>
      <c r="I101" s="453"/>
      <c r="J101" s="464"/>
      <c r="K101" s="420"/>
      <c r="L101" s="266" t="s">
        <v>53</v>
      </c>
      <c r="M101" s="348">
        <v>150</v>
      </c>
      <c r="N101" s="348">
        <v>132.78100000000001</v>
      </c>
      <c r="O101" s="348">
        <v>132.78100000000001</v>
      </c>
      <c r="P101" s="351">
        <v>0</v>
      </c>
      <c r="Q101" s="351">
        <v>0</v>
      </c>
      <c r="R101" s="351">
        <v>0</v>
      </c>
      <c r="S101" s="351">
        <v>0</v>
      </c>
    </row>
    <row r="102" spans="1:19" s="267" customFormat="1" ht="29.25" customHeight="1">
      <c r="A102" s="765"/>
      <c r="B102" s="735" t="s">
        <v>1337</v>
      </c>
      <c r="C102" s="736"/>
      <c r="D102" s="529" t="s">
        <v>1181</v>
      </c>
      <c r="E102" s="529" t="s">
        <v>1329</v>
      </c>
      <c r="F102" s="529">
        <v>22</v>
      </c>
      <c r="G102" s="529">
        <v>22</v>
      </c>
      <c r="H102" s="741">
        <f>G102/F102*100</f>
        <v>100</v>
      </c>
      <c r="I102" s="448" t="s">
        <v>664</v>
      </c>
      <c r="J102" s="757" t="s">
        <v>1352</v>
      </c>
      <c r="K102" s="759" t="s">
        <v>174</v>
      </c>
      <c r="L102" s="243" t="s">
        <v>0</v>
      </c>
      <c r="M102" s="341">
        <v>150</v>
      </c>
      <c r="N102" s="341">
        <v>132.78100000000001</v>
      </c>
      <c r="O102" s="341">
        <v>132.78100000000001</v>
      </c>
      <c r="P102" s="341">
        <v>0</v>
      </c>
      <c r="Q102" s="341">
        <v>0</v>
      </c>
      <c r="R102" s="341">
        <v>0</v>
      </c>
      <c r="S102" s="341">
        <v>0</v>
      </c>
    </row>
    <row r="103" spans="1:19" s="267" customFormat="1" ht="18.75" customHeight="1">
      <c r="A103" s="765"/>
      <c r="B103" s="737"/>
      <c r="C103" s="738"/>
      <c r="D103" s="530"/>
      <c r="E103" s="530"/>
      <c r="F103" s="530"/>
      <c r="G103" s="530"/>
      <c r="H103" s="742"/>
      <c r="I103" s="449"/>
      <c r="J103" s="758"/>
      <c r="K103" s="760"/>
      <c r="L103" s="263" t="s">
        <v>52</v>
      </c>
      <c r="M103" s="336">
        <v>0</v>
      </c>
      <c r="N103" s="336">
        <v>0</v>
      </c>
      <c r="O103" s="336">
        <v>0</v>
      </c>
      <c r="P103" s="336">
        <v>0</v>
      </c>
      <c r="Q103" s="336">
        <v>0</v>
      </c>
      <c r="R103" s="336">
        <v>0</v>
      </c>
      <c r="S103" s="336">
        <v>0</v>
      </c>
    </row>
    <row r="104" spans="1:19" s="267" customFormat="1" ht="24" customHeight="1">
      <c r="A104" s="765"/>
      <c r="B104" s="739"/>
      <c r="C104" s="740"/>
      <c r="D104" s="531"/>
      <c r="E104" s="531"/>
      <c r="F104" s="531"/>
      <c r="G104" s="531"/>
      <c r="H104" s="743"/>
      <c r="I104" s="450"/>
      <c r="J104" s="758"/>
      <c r="K104" s="761"/>
      <c r="L104" s="263" t="s">
        <v>53</v>
      </c>
      <c r="M104" s="341">
        <v>150</v>
      </c>
      <c r="N104" s="341">
        <v>132.78100000000001</v>
      </c>
      <c r="O104" s="341">
        <v>132.78100000000001</v>
      </c>
      <c r="P104" s="336">
        <v>0</v>
      </c>
      <c r="Q104" s="336">
        <v>0</v>
      </c>
      <c r="R104" s="336">
        <v>0</v>
      </c>
      <c r="S104" s="336">
        <v>0</v>
      </c>
    </row>
    <row r="105" spans="1:19" s="265" customFormat="1" ht="30" customHeight="1">
      <c r="A105" s="765"/>
      <c r="B105" s="744" t="s">
        <v>1330</v>
      </c>
      <c r="C105" s="745"/>
      <c r="D105" s="750" t="s">
        <v>182</v>
      </c>
      <c r="E105" s="750" t="s">
        <v>1331</v>
      </c>
      <c r="F105" s="750">
        <v>100</v>
      </c>
      <c r="G105" s="750">
        <v>0</v>
      </c>
      <c r="H105" s="753">
        <f>G105/F105*100</f>
        <v>0</v>
      </c>
      <c r="I105" s="452" t="s">
        <v>1332</v>
      </c>
      <c r="J105" s="463" t="s">
        <v>1352</v>
      </c>
      <c r="K105" s="580" t="s">
        <v>551</v>
      </c>
      <c r="L105" s="18" t="s">
        <v>0</v>
      </c>
      <c r="M105" s="348">
        <v>0</v>
      </c>
      <c r="N105" s="348">
        <v>0</v>
      </c>
      <c r="O105" s="348">
        <v>0</v>
      </c>
      <c r="P105" s="348">
        <v>0</v>
      </c>
      <c r="Q105" s="348">
        <v>0</v>
      </c>
      <c r="R105" s="348">
        <v>0</v>
      </c>
      <c r="S105" s="348">
        <v>0</v>
      </c>
    </row>
    <row r="106" spans="1:19" s="265" customFormat="1" ht="21.75" customHeight="1">
      <c r="A106" s="765"/>
      <c r="B106" s="746"/>
      <c r="C106" s="747"/>
      <c r="D106" s="751"/>
      <c r="E106" s="751"/>
      <c r="F106" s="751"/>
      <c r="G106" s="751"/>
      <c r="H106" s="754"/>
      <c r="I106" s="756"/>
      <c r="J106" s="464"/>
      <c r="K106" s="581"/>
      <c r="L106" s="266" t="s">
        <v>52</v>
      </c>
      <c r="M106" s="351">
        <v>0</v>
      </c>
      <c r="N106" s="351">
        <v>0</v>
      </c>
      <c r="O106" s="351">
        <v>0</v>
      </c>
      <c r="P106" s="351">
        <v>0</v>
      </c>
      <c r="Q106" s="351">
        <v>0</v>
      </c>
      <c r="R106" s="351">
        <v>0</v>
      </c>
      <c r="S106" s="351">
        <v>0</v>
      </c>
    </row>
    <row r="107" spans="1:19" s="265" customFormat="1" ht="24" customHeight="1">
      <c r="A107" s="765"/>
      <c r="B107" s="748"/>
      <c r="C107" s="749"/>
      <c r="D107" s="752"/>
      <c r="E107" s="752"/>
      <c r="F107" s="752"/>
      <c r="G107" s="752"/>
      <c r="H107" s="755"/>
      <c r="I107" s="453"/>
      <c r="J107" s="464"/>
      <c r="K107" s="582"/>
      <c r="L107" s="266" t="s">
        <v>53</v>
      </c>
      <c r="M107" s="348">
        <v>0</v>
      </c>
      <c r="N107" s="348">
        <v>0</v>
      </c>
      <c r="O107" s="348">
        <v>0</v>
      </c>
      <c r="P107" s="351">
        <v>0</v>
      </c>
      <c r="Q107" s="351">
        <v>0</v>
      </c>
      <c r="R107" s="351">
        <v>0</v>
      </c>
      <c r="S107" s="351">
        <v>0</v>
      </c>
    </row>
    <row r="108" spans="1:19" s="265" customFormat="1" ht="37.5" customHeight="1">
      <c r="A108" s="765"/>
      <c r="B108" s="744" t="s">
        <v>1333</v>
      </c>
      <c r="C108" s="745"/>
      <c r="D108" s="750" t="s">
        <v>182</v>
      </c>
      <c r="E108" s="750" t="s">
        <v>1334</v>
      </c>
      <c r="F108" s="750">
        <v>100</v>
      </c>
      <c r="G108" s="750">
        <v>100</v>
      </c>
      <c r="H108" s="753">
        <f>G108/F108*100</f>
        <v>100</v>
      </c>
      <c r="I108" s="452" t="s">
        <v>1335</v>
      </c>
      <c r="J108" s="418" t="s">
        <v>1352</v>
      </c>
      <c r="K108" s="418" t="s">
        <v>396</v>
      </c>
      <c r="L108" s="18" t="s">
        <v>0</v>
      </c>
      <c r="M108" s="348">
        <v>739.50199999999995</v>
      </c>
      <c r="N108" s="348">
        <v>739.50199999999995</v>
      </c>
      <c r="O108" s="348">
        <v>739.50199999999995</v>
      </c>
      <c r="P108" s="348">
        <v>0</v>
      </c>
      <c r="Q108" s="348">
        <v>0</v>
      </c>
      <c r="R108" s="348">
        <v>0</v>
      </c>
      <c r="S108" s="348">
        <v>0</v>
      </c>
    </row>
    <row r="109" spans="1:19" s="265" customFormat="1" ht="27" customHeight="1">
      <c r="A109" s="765"/>
      <c r="B109" s="746"/>
      <c r="C109" s="747"/>
      <c r="D109" s="751"/>
      <c r="E109" s="751"/>
      <c r="F109" s="751"/>
      <c r="G109" s="751"/>
      <c r="H109" s="754"/>
      <c r="I109" s="756"/>
      <c r="J109" s="419"/>
      <c r="K109" s="419"/>
      <c r="L109" s="266" t="s">
        <v>52</v>
      </c>
      <c r="M109" s="351">
        <v>0</v>
      </c>
      <c r="N109" s="351">
        <v>0</v>
      </c>
      <c r="O109" s="351">
        <v>0</v>
      </c>
      <c r="P109" s="351">
        <v>0</v>
      </c>
      <c r="Q109" s="351">
        <v>0</v>
      </c>
      <c r="R109" s="351">
        <v>0</v>
      </c>
      <c r="S109" s="351">
        <v>0</v>
      </c>
    </row>
    <row r="110" spans="1:19" s="265" customFormat="1" ht="29.25" customHeight="1">
      <c r="A110" s="765"/>
      <c r="B110" s="748"/>
      <c r="C110" s="749"/>
      <c r="D110" s="752"/>
      <c r="E110" s="752"/>
      <c r="F110" s="752"/>
      <c r="G110" s="752"/>
      <c r="H110" s="755"/>
      <c r="I110" s="453"/>
      <c r="J110" s="419"/>
      <c r="K110" s="420"/>
      <c r="L110" s="266" t="s">
        <v>53</v>
      </c>
      <c r="M110" s="348">
        <v>739.50199999999995</v>
      </c>
      <c r="N110" s="348">
        <v>739.50199999999995</v>
      </c>
      <c r="O110" s="348">
        <v>739.50199999999995</v>
      </c>
      <c r="P110" s="351">
        <v>0</v>
      </c>
      <c r="Q110" s="351">
        <v>0</v>
      </c>
      <c r="R110" s="351">
        <v>0</v>
      </c>
      <c r="S110" s="351">
        <v>0</v>
      </c>
    </row>
    <row r="111" spans="1:19" s="267" customFormat="1" ht="24" customHeight="1">
      <c r="A111" s="765"/>
      <c r="B111" s="735" t="s">
        <v>1338</v>
      </c>
      <c r="C111" s="736"/>
      <c r="D111" s="529" t="s">
        <v>1181</v>
      </c>
      <c r="E111" s="529" t="s">
        <v>1336</v>
      </c>
      <c r="F111" s="529">
        <v>40632</v>
      </c>
      <c r="G111" s="529">
        <v>40632</v>
      </c>
      <c r="H111" s="741">
        <f>G111/F111*100</f>
        <v>100</v>
      </c>
      <c r="I111" s="448" t="s">
        <v>664</v>
      </c>
      <c r="J111" s="577" t="s">
        <v>1352</v>
      </c>
      <c r="K111" s="577" t="s">
        <v>174</v>
      </c>
      <c r="L111" s="243" t="s">
        <v>0</v>
      </c>
      <c r="M111" s="341">
        <v>739.50199999999995</v>
      </c>
      <c r="N111" s="341">
        <v>739.50199999999995</v>
      </c>
      <c r="O111" s="341">
        <v>7339.5020000000004</v>
      </c>
      <c r="P111" s="341">
        <v>0</v>
      </c>
      <c r="Q111" s="341">
        <v>0</v>
      </c>
      <c r="R111" s="341">
        <v>0</v>
      </c>
      <c r="S111" s="341">
        <v>0</v>
      </c>
    </row>
    <row r="112" spans="1:19" s="267" customFormat="1" ht="18.75" customHeight="1">
      <c r="A112" s="765"/>
      <c r="B112" s="737"/>
      <c r="C112" s="738"/>
      <c r="D112" s="530"/>
      <c r="E112" s="530"/>
      <c r="F112" s="530"/>
      <c r="G112" s="530"/>
      <c r="H112" s="742"/>
      <c r="I112" s="449"/>
      <c r="J112" s="578"/>
      <c r="K112" s="578"/>
      <c r="L112" s="263" t="s">
        <v>52</v>
      </c>
      <c r="M112" s="336">
        <v>0</v>
      </c>
      <c r="N112" s="336">
        <v>0</v>
      </c>
      <c r="O112" s="336">
        <v>0</v>
      </c>
      <c r="P112" s="336">
        <v>0</v>
      </c>
      <c r="Q112" s="336">
        <v>0</v>
      </c>
      <c r="R112" s="336">
        <v>0</v>
      </c>
      <c r="S112" s="336">
        <v>0</v>
      </c>
    </row>
    <row r="113" spans="1:19" s="267" customFormat="1" ht="18" customHeight="1">
      <c r="A113" s="765"/>
      <c r="B113" s="739"/>
      <c r="C113" s="740"/>
      <c r="D113" s="531"/>
      <c r="E113" s="531"/>
      <c r="F113" s="531"/>
      <c r="G113" s="531"/>
      <c r="H113" s="743"/>
      <c r="I113" s="450"/>
      <c r="J113" s="578"/>
      <c r="K113" s="579"/>
      <c r="L113" s="263" t="s">
        <v>53</v>
      </c>
      <c r="M113" s="341">
        <v>739.50199999999995</v>
      </c>
      <c r="N113" s="341">
        <v>739.50199999999995</v>
      </c>
      <c r="O113" s="341">
        <v>7339.5020000000004</v>
      </c>
      <c r="P113" s="336">
        <v>0</v>
      </c>
      <c r="Q113" s="336">
        <v>0</v>
      </c>
      <c r="R113" s="336">
        <v>0</v>
      </c>
      <c r="S113" s="336">
        <v>0</v>
      </c>
    </row>
    <row r="114" spans="1:19" s="265" customFormat="1" ht="37.5" customHeight="1">
      <c r="A114" s="765"/>
      <c r="B114" s="744" t="s">
        <v>1339</v>
      </c>
      <c r="C114" s="745"/>
      <c r="D114" s="750" t="s">
        <v>182</v>
      </c>
      <c r="E114" s="750" t="s">
        <v>1340</v>
      </c>
      <c r="F114" s="750">
        <v>2</v>
      </c>
      <c r="G114" s="750">
        <v>2</v>
      </c>
      <c r="H114" s="753">
        <f>G114/F114*100</f>
        <v>100</v>
      </c>
      <c r="I114" s="452" t="s">
        <v>664</v>
      </c>
      <c r="J114" s="418" t="s">
        <v>1352</v>
      </c>
      <c r="K114" s="418" t="s">
        <v>396</v>
      </c>
      <c r="L114" s="18" t="s">
        <v>0</v>
      </c>
      <c r="M114" s="348">
        <v>162.05000000000001</v>
      </c>
      <c r="N114" s="348">
        <v>162.05000000000001</v>
      </c>
      <c r="O114" s="348">
        <v>162.05000000000001</v>
      </c>
      <c r="P114" s="348">
        <v>0</v>
      </c>
      <c r="Q114" s="348">
        <v>0</v>
      </c>
      <c r="R114" s="348">
        <v>0</v>
      </c>
      <c r="S114" s="348">
        <v>0</v>
      </c>
    </row>
    <row r="115" spans="1:19" s="265" customFormat="1" ht="27" customHeight="1">
      <c r="A115" s="765"/>
      <c r="B115" s="746"/>
      <c r="C115" s="747"/>
      <c r="D115" s="751"/>
      <c r="E115" s="751"/>
      <c r="F115" s="751"/>
      <c r="G115" s="751"/>
      <c r="H115" s="754"/>
      <c r="I115" s="756"/>
      <c r="J115" s="419"/>
      <c r="K115" s="419"/>
      <c r="L115" s="266" t="s">
        <v>52</v>
      </c>
      <c r="M115" s="351">
        <v>0</v>
      </c>
      <c r="N115" s="351">
        <v>0</v>
      </c>
      <c r="O115" s="351">
        <v>0</v>
      </c>
      <c r="P115" s="351">
        <v>0</v>
      </c>
      <c r="Q115" s="351">
        <v>0</v>
      </c>
      <c r="R115" s="351">
        <v>0</v>
      </c>
      <c r="S115" s="351">
        <v>0</v>
      </c>
    </row>
    <row r="116" spans="1:19" s="265" customFormat="1" ht="29.25" customHeight="1">
      <c r="A116" s="765"/>
      <c r="B116" s="748"/>
      <c r="C116" s="749"/>
      <c r="D116" s="752"/>
      <c r="E116" s="752"/>
      <c r="F116" s="752"/>
      <c r="G116" s="752"/>
      <c r="H116" s="755"/>
      <c r="I116" s="453"/>
      <c r="J116" s="419"/>
      <c r="K116" s="420"/>
      <c r="L116" s="266" t="s">
        <v>53</v>
      </c>
      <c r="M116" s="348">
        <v>162.05000000000001</v>
      </c>
      <c r="N116" s="348">
        <v>162.05000000000001</v>
      </c>
      <c r="O116" s="348">
        <v>162.05000000000001</v>
      </c>
      <c r="P116" s="351">
        <v>0</v>
      </c>
      <c r="Q116" s="351">
        <v>0</v>
      </c>
      <c r="R116" s="351">
        <v>0</v>
      </c>
      <c r="S116" s="351">
        <v>0</v>
      </c>
    </row>
    <row r="117" spans="1:19" s="267" customFormat="1" ht="29.25" customHeight="1">
      <c r="A117" s="765"/>
      <c r="B117" s="735" t="s">
        <v>1341</v>
      </c>
      <c r="C117" s="736"/>
      <c r="D117" s="529" t="s">
        <v>1181</v>
      </c>
      <c r="E117" s="529" t="s">
        <v>1342</v>
      </c>
      <c r="F117" s="529">
        <v>0</v>
      </c>
      <c r="G117" s="529">
        <v>0</v>
      </c>
      <c r="H117" s="741">
        <v>100</v>
      </c>
      <c r="I117" s="448" t="s">
        <v>1343</v>
      </c>
      <c r="J117" s="577" t="s">
        <v>1352</v>
      </c>
      <c r="K117" s="577" t="s">
        <v>174</v>
      </c>
      <c r="L117" s="243" t="s">
        <v>0</v>
      </c>
      <c r="M117" s="341">
        <v>157.55000000000001</v>
      </c>
      <c r="N117" s="341">
        <v>157.55000000000001</v>
      </c>
      <c r="O117" s="341">
        <v>157.55000000000001</v>
      </c>
      <c r="P117" s="341">
        <v>0</v>
      </c>
      <c r="Q117" s="341">
        <v>0</v>
      </c>
      <c r="R117" s="341">
        <v>0</v>
      </c>
      <c r="S117" s="341">
        <v>0</v>
      </c>
    </row>
    <row r="118" spans="1:19" s="267" customFormat="1" ht="18.75" customHeight="1">
      <c r="A118" s="765"/>
      <c r="B118" s="737"/>
      <c r="C118" s="738"/>
      <c r="D118" s="530"/>
      <c r="E118" s="530"/>
      <c r="F118" s="530"/>
      <c r="G118" s="530"/>
      <c r="H118" s="742"/>
      <c r="I118" s="449"/>
      <c r="J118" s="578"/>
      <c r="K118" s="578"/>
      <c r="L118" s="263" t="s">
        <v>52</v>
      </c>
      <c r="M118" s="336">
        <v>0</v>
      </c>
      <c r="N118" s="336">
        <v>0</v>
      </c>
      <c r="O118" s="336">
        <v>0</v>
      </c>
      <c r="P118" s="336">
        <v>0</v>
      </c>
      <c r="Q118" s="336">
        <v>0</v>
      </c>
      <c r="R118" s="336">
        <v>0</v>
      </c>
      <c r="S118" s="336">
        <v>0</v>
      </c>
    </row>
    <row r="119" spans="1:19" s="267" customFormat="1" ht="24" customHeight="1">
      <c r="A119" s="765"/>
      <c r="B119" s="739"/>
      <c r="C119" s="740"/>
      <c r="D119" s="531"/>
      <c r="E119" s="531"/>
      <c r="F119" s="531"/>
      <c r="G119" s="531"/>
      <c r="H119" s="743"/>
      <c r="I119" s="450"/>
      <c r="J119" s="578"/>
      <c r="K119" s="579"/>
      <c r="L119" s="263" t="s">
        <v>53</v>
      </c>
      <c r="M119" s="341">
        <v>157.55000000000001</v>
      </c>
      <c r="N119" s="341">
        <v>157.55000000000001</v>
      </c>
      <c r="O119" s="341">
        <v>157.55000000000001</v>
      </c>
      <c r="P119" s="336">
        <v>0</v>
      </c>
      <c r="Q119" s="336">
        <v>0</v>
      </c>
      <c r="R119" s="336">
        <v>0</v>
      </c>
      <c r="S119" s="336">
        <v>0</v>
      </c>
    </row>
    <row r="120" spans="1:19" s="267" customFormat="1" ht="29.25" customHeight="1">
      <c r="A120" s="765"/>
      <c r="B120" s="735" t="s">
        <v>1344</v>
      </c>
      <c r="C120" s="736"/>
      <c r="D120" s="529" t="s">
        <v>1181</v>
      </c>
      <c r="E120" s="529" t="s">
        <v>1345</v>
      </c>
      <c r="F120" s="529">
        <v>0</v>
      </c>
      <c r="G120" s="529">
        <v>0</v>
      </c>
      <c r="H120" s="741">
        <v>100</v>
      </c>
      <c r="I120" s="448" t="s">
        <v>1343</v>
      </c>
      <c r="J120" s="577" t="s">
        <v>1352</v>
      </c>
      <c r="K120" s="577" t="s">
        <v>174</v>
      </c>
      <c r="L120" s="243" t="s">
        <v>0</v>
      </c>
      <c r="M120" s="341">
        <v>4.5</v>
      </c>
      <c r="N120" s="341">
        <v>4.5</v>
      </c>
      <c r="O120" s="341">
        <v>4.5</v>
      </c>
      <c r="P120" s="341">
        <v>0</v>
      </c>
      <c r="Q120" s="341">
        <v>0</v>
      </c>
      <c r="R120" s="341">
        <v>0</v>
      </c>
      <c r="S120" s="341">
        <v>0</v>
      </c>
    </row>
    <row r="121" spans="1:19" s="267" customFormat="1" ht="18.75" customHeight="1">
      <c r="A121" s="765"/>
      <c r="B121" s="737"/>
      <c r="C121" s="738"/>
      <c r="D121" s="530"/>
      <c r="E121" s="530"/>
      <c r="F121" s="530"/>
      <c r="G121" s="530"/>
      <c r="H121" s="742"/>
      <c r="I121" s="449"/>
      <c r="J121" s="578"/>
      <c r="K121" s="578"/>
      <c r="L121" s="263" t="s">
        <v>52</v>
      </c>
      <c r="M121" s="336">
        <v>0</v>
      </c>
      <c r="N121" s="336">
        <v>0</v>
      </c>
      <c r="O121" s="336">
        <v>0</v>
      </c>
      <c r="P121" s="336">
        <v>0</v>
      </c>
      <c r="Q121" s="336">
        <v>0</v>
      </c>
      <c r="R121" s="336">
        <v>0</v>
      </c>
      <c r="S121" s="336">
        <v>0</v>
      </c>
    </row>
    <row r="122" spans="1:19" s="267" customFormat="1" ht="24" customHeight="1">
      <c r="A122" s="765"/>
      <c r="B122" s="739"/>
      <c r="C122" s="740"/>
      <c r="D122" s="531"/>
      <c r="E122" s="531"/>
      <c r="F122" s="531"/>
      <c r="G122" s="531"/>
      <c r="H122" s="743"/>
      <c r="I122" s="450"/>
      <c r="J122" s="578"/>
      <c r="K122" s="579"/>
      <c r="L122" s="263" t="s">
        <v>53</v>
      </c>
      <c r="M122" s="341">
        <v>4.5</v>
      </c>
      <c r="N122" s="341">
        <v>4.5</v>
      </c>
      <c r="O122" s="341">
        <v>4.5</v>
      </c>
      <c r="P122" s="336">
        <v>0</v>
      </c>
      <c r="Q122" s="336">
        <v>0</v>
      </c>
      <c r="R122" s="336">
        <v>0</v>
      </c>
      <c r="S122" s="336">
        <v>0</v>
      </c>
    </row>
    <row r="123" spans="1:19" s="265" customFormat="1" ht="37.5" customHeight="1">
      <c r="A123" s="765"/>
      <c r="B123" s="744" t="s">
        <v>1346</v>
      </c>
      <c r="C123" s="745"/>
      <c r="D123" s="750" t="s">
        <v>182</v>
      </c>
      <c r="E123" s="750" t="s">
        <v>1350</v>
      </c>
      <c r="F123" s="750">
        <v>100</v>
      </c>
      <c r="G123" s="750">
        <v>100</v>
      </c>
      <c r="H123" s="753">
        <f>G123/F123*100</f>
        <v>100</v>
      </c>
      <c r="I123" s="452" t="s">
        <v>664</v>
      </c>
      <c r="J123" s="418" t="s">
        <v>1352</v>
      </c>
      <c r="K123" s="580" t="s">
        <v>551</v>
      </c>
      <c r="L123" s="18" t="s">
        <v>0</v>
      </c>
      <c r="M123" s="348">
        <v>291.92500000000001</v>
      </c>
      <c r="N123" s="348">
        <v>291.92500000000001</v>
      </c>
      <c r="O123" s="348">
        <v>291.92500000000001</v>
      </c>
      <c r="P123" s="348">
        <v>0</v>
      </c>
      <c r="Q123" s="348">
        <v>0</v>
      </c>
      <c r="R123" s="348">
        <v>0</v>
      </c>
      <c r="S123" s="348">
        <v>0</v>
      </c>
    </row>
    <row r="124" spans="1:19" s="265" customFormat="1" ht="27" customHeight="1">
      <c r="A124" s="765"/>
      <c r="B124" s="746"/>
      <c r="C124" s="747"/>
      <c r="D124" s="751"/>
      <c r="E124" s="751"/>
      <c r="F124" s="751"/>
      <c r="G124" s="751"/>
      <c r="H124" s="754"/>
      <c r="I124" s="756"/>
      <c r="J124" s="419"/>
      <c r="K124" s="581"/>
      <c r="L124" s="266" t="s">
        <v>52</v>
      </c>
      <c r="M124" s="351">
        <v>0</v>
      </c>
      <c r="N124" s="351">
        <v>0</v>
      </c>
      <c r="O124" s="351">
        <v>0</v>
      </c>
      <c r="P124" s="351">
        <v>0</v>
      </c>
      <c r="Q124" s="351">
        <v>0</v>
      </c>
      <c r="R124" s="351">
        <v>0</v>
      </c>
      <c r="S124" s="351">
        <v>0</v>
      </c>
    </row>
    <row r="125" spans="1:19" s="265" customFormat="1" ht="53.25" customHeight="1">
      <c r="A125" s="765"/>
      <c r="B125" s="748"/>
      <c r="C125" s="749"/>
      <c r="D125" s="752"/>
      <c r="E125" s="752"/>
      <c r="F125" s="752"/>
      <c r="G125" s="752"/>
      <c r="H125" s="755"/>
      <c r="I125" s="453"/>
      <c r="J125" s="419"/>
      <c r="K125" s="582"/>
      <c r="L125" s="266" t="s">
        <v>53</v>
      </c>
      <c r="M125" s="348">
        <v>291.92500000000001</v>
      </c>
      <c r="N125" s="348">
        <v>291.92500000000001</v>
      </c>
      <c r="O125" s="348">
        <v>291.92500000000001</v>
      </c>
      <c r="P125" s="351">
        <v>0</v>
      </c>
      <c r="Q125" s="351">
        <v>0</v>
      </c>
      <c r="R125" s="351">
        <v>0</v>
      </c>
      <c r="S125" s="351">
        <v>0</v>
      </c>
    </row>
    <row r="126" spans="1:19" s="265" customFormat="1" ht="29.25" customHeight="1">
      <c r="A126" s="765"/>
      <c r="B126" s="735" t="s">
        <v>1348</v>
      </c>
      <c r="C126" s="736"/>
      <c r="D126" s="529" t="s">
        <v>1181</v>
      </c>
      <c r="E126" s="529" t="s">
        <v>1347</v>
      </c>
      <c r="F126" s="529">
        <v>5</v>
      </c>
      <c r="G126" s="529">
        <v>5</v>
      </c>
      <c r="H126" s="741">
        <v>100</v>
      </c>
      <c r="I126" s="448" t="s">
        <v>1349</v>
      </c>
      <c r="J126" s="577" t="s">
        <v>1352</v>
      </c>
      <c r="K126" s="577" t="s">
        <v>174</v>
      </c>
      <c r="L126" s="18" t="s">
        <v>0</v>
      </c>
      <c r="M126" s="348">
        <v>291.92500000000001</v>
      </c>
      <c r="N126" s="348">
        <v>291.92500000000001</v>
      </c>
      <c r="O126" s="348">
        <v>291.92500000000001</v>
      </c>
      <c r="P126" s="348">
        <v>0</v>
      </c>
      <c r="Q126" s="348">
        <v>0</v>
      </c>
      <c r="R126" s="348">
        <v>0</v>
      </c>
      <c r="S126" s="348">
        <v>0</v>
      </c>
    </row>
    <row r="127" spans="1:19" s="267" customFormat="1" ht="30.75" customHeight="1">
      <c r="A127" s="765"/>
      <c r="B127" s="737"/>
      <c r="C127" s="738"/>
      <c r="D127" s="530"/>
      <c r="E127" s="530"/>
      <c r="F127" s="530"/>
      <c r="G127" s="530"/>
      <c r="H127" s="742"/>
      <c r="I127" s="449"/>
      <c r="J127" s="578"/>
      <c r="K127" s="578"/>
      <c r="L127" s="263" t="s">
        <v>52</v>
      </c>
      <c r="M127" s="336">
        <v>0</v>
      </c>
      <c r="N127" s="336">
        <v>0</v>
      </c>
      <c r="O127" s="336">
        <v>0</v>
      </c>
      <c r="P127" s="336">
        <v>0</v>
      </c>
      <c r="Q127" s="336">
        <v>0</v>
      </c>
      <c r="R127" s="336">
        <v>0</v>
      </c>
      <c r="S127" s="336">
        <v>0</v>
      </c>
    </row>
    <row r="128" spans="1:19" s="267" customFormat="1" ht="37.5" customHeight="1">
      <c r="A128" s="765"/>
      <c r="B128" s="739"/>
      <c r="C128" s="740"/>
      <c r="D128" s="531"/>
      <c r="E128" s="531"/>
      <c r="F128" s="531"/>
      <c r="G128" s="531"/>
      <c r="H128" s="743"/>
      <c r="I128" s="450"/>
      <c r="J128" s="578"/>
      <c r="K128" s="579"/>
      <c r="L128" s="263" t="s">
        <v>53</v>
      </c>
      <c r="M128" s="341">
        <v>291.92500000000001</v>
      </c>
      <c r="N128" s="341">
        <v>291.92500000000001</v>
      </c>
      <c r="O128" s="341">
        <v>291.92500000000001</v>
      </c>
      <c r="P128" s="336">
        <v>0</v>
      </c>
      <c r="Q128" s="336">
        <v>0</v>
      </c>
      <c r="R128" s="336">
        <v>0</v>
      </c>
      <c r="S128" s="336">
        <v>0</v>
      </c>
    </row>
    <row r="129" spans="1:19" ht="15.75" customHeight="1">
      <c r="A129" s="765"/>
      <c r="B129" s="603" t="s">
        <v>394</v>
      </c>
      <c r="C129" s="604"/>
      <c r="D129" s="604"/>
      <c r="E129" s="604"/>
      <c r="F129" s="604"/>
      <c r="G129" s="604"/>
      <c r="H129" s="604"/>
      <c r="I129" s="604"/>
      <c r="J129" s="604"/>
      <c r="K129" s="605"/>
      <c r="L129" s="18" t="s">
        <v>0</v>
      </c>
      <c r="M129" s="350">
        <f>M66+M96+M99+M105+M108+M114+M123</f>
        <v>1597.877</v>
      </c>
      <c r="N129" s="350">
        <f t="shared" ref="N129:S129" si="7">N66+N96+N99+N105+N108+N114+N123</f>
        <v>1484.2579999999998</v>
      </c>
      <c r="O129" s="350">
        <f t="shared" si="7"/>
        <v>1484.2579999999998</v>
      </c>
      <c r="P129" s="350">
        <f t="shared" si="7"/>
        <v>0</v>
      </c>
      <c r="Q129" s="350">
        <f t="shared" si="7"/>
        <v>0</v>
      </c>
      <c r="R129" s="350">
        <f t="shared" si="7"/>
        <v>0</v>
      </c>
      <c r="S129" s="350">
        <f t="shared" si="7"/>
        <v>0</v>
      </c>
    </row>
    <row r="130" spans="1:19" ht="18.75" customHeight="1">
      <c r="A130" s="765"/>
      <c r="B130" s="606"/>
      <c r="C130" s="607"/>
      <c r="D130" s="607"/>
      <c r="E130" s="607"/>
      <c r="F130" s="607"/>
      <c r="G130" s="607"/>
      <c r="H130" s="607"/>
      <c r="I130" s="607"/>
      <c r="J130" s="607"/>
      <c r="K130" s="608"/>
      <c r="L130" s="13" t="s">
        <v>52</v>
      </c>
      <c r="M130" s="349">
        <f>M67+M97+M100+M106+M109+M115+M124</f>
        <v>0</v>
      </c>
      <c r="N130" s="349">
        <f t="shared" ref="N130:S130" si="8">N67+N97+N100+N106+N109+N115+N124</f>
        <v>0</v>
      </c>
      <c r="O130" s="349">
        <f t="shared" si="8"/>
        <v>0</v>
      </c>
      <c r="P130" s="349">
        <f t="shared" si="8"/>
        <v>0</v>
      </c>
      <c r="Q130" s="349">
        <f t="shared" si="8"/>
        <v>0</v>
      </c>
      <c r="R130" s="349">
        <f t="shared" si="8"/>
        <v>0</v>
      </c>
      <c r="S130" s="349">
        <f t="shared" si="8"/>
        <v>0</v>
      </c>
    </row>
    <row r="131" spans="1:19" ht="12.75">
      <c r="A131" s="765"/>
      <c r="B131" s="609"/>
      <c r="C131" s="610"/>
      <c r="D131" s="610"/>
      <c r="E131" s="610"/>
      <c r="F131" s="610"/>
      <c r="G131" s="610"/>
      <c r="H131" s="610"/>
      <c r="I131" s="610"/>
      <c r="J131" s="610"/>
      <c r="K131" s="611"/>
      <c r="L131" s="13" t="s">
        <v>53</v>
      </c>
      <c r="M131" s="349">
        <f>M68+M98+M101+M107+M110+M116+M125</f>
        <v>1597.877</v>
      </c>
      <c r="N131" s="349">
        <f t="shared" ref="N131:S131" si="9">N68+N98+N101+N107+N110+N116+N125</f>
        <v>1484.2579999999998</v>
      </c>
      <c r="O131" s="349">
        <f>O68+O98+O101+O107+O110+O116+O125</f>
        <v>1484.2579999999998</v>
      </c>
      <c r="P131" s="349">
        <f t="shared" si="9"/>
        <v>0</v>
      </c>
      <c r="Q131" s="349">
        <f t="shared" si="9"/>
        <v>0</v>
      </c>
      <c r="R131" s="349">
        <f t="shared" si="9"/>
        <v>0</v>
      </c>
      <c r="S131" s="349">
        <f t="shared" si="9"/>
        <v>0</v>
      </c>
    </row>
    <row r="132" spans="1:19" ht="3" customHeight="1">
      <c r="A132" s="20"/>
      <c r="B132" s="526"/>
      <c r="C132" s="527"/>
      <c r="D132" s="527"/>
      <c r="E132" s="527"/>
      <c r="F132" s="527"/>
      <c r="G132" s="527"/>
      <c r="H132" s="527"/>
      <c r="I132" s="527"/>
      <c r="J132" s="527"/>
      <c r="K132" s="527"/>
      <c r="L132" s="527"/>
      <c r="M132" s="527"/>
      <c r="N132" s="527"/>
      <c r="O132" s="527"/>
      <c r="P132" s="527"/>
      <c r="Q132" s="527"/>
      <c r="R132" s="527"/>
      <c r="S132" s="528"/>
    </row>
    <row r="133" spans="1:19" ht="31.5" customHeight="1">
      <c r="B133" s="762" t="s">
        <v>1317</v>
      </c>
      <c r="C133" s="762"/>
      <c r="D133" s="762"/>
      <c r="E133" s="762"/>
      <c r="F133" s="762"/>
      <c r="G133" s="762"/>
      <c r="H133" s="762"/>
      <c r="I133" s="762"/>
      <c r="J133" s="762"/>
      <c r="K133" s="762"/>
      <c r="L133" s="762"/>
      <c r="M133" s="762"/>
      <c r="N133" s="762"/>
      <c r="O133" s="762"/>
      <c r="P133" s="762"/>
      <c r="Q133" s="762"/>
      <c r="R133" s="762"/>
      <c r="S133" s="762"/>
    </row>
    <row r="134" spans="1:19" ht="6.75" customHeight="1">
      <c r="B134" s="763"/>
      <c r="C134" s="763"/>
      <c r="D134" s="763"/>
      <c r="E134" s="763"/>
      <c r="F134" s="763"/>
      <c r="G134" s="763"/>
      <c r="H134" s="763"/>
      <c r="I134" s="763"/>
      <c r="J134" s="763"/>
      <c r="K134" s="763"/>
      <c r="L134" s="763"/>
      <c r="M134" s="763"/>
      <c r="N134" s="763"/>
      <c r="O134" s="763"/>
      <c r="P134" s="763"/>
      <c r="Q134" s="763"/>
      <c r="R134" s="763"/>
      <c r="S134" s="763"/>
    </row>
    <row r="135" spans="1:19">
      <c r="B135" s="47"/>
      <c r="C135" s="47"/>
      <c r="D135" s="47"/>
      <c r="E135" s="47"/>
      <c r="F135" s="48"/>
      <c r="G135" s="47"/>
      <c r="H135" s="47"/>
      <c r="I135" s="47"/>
      <c r="J135" s="49"/>
      <c r="K135" s="49"/>
      <c r="L135" s="47"/>
      <c r="M135" s="50"/>
      <c r="N135" s="50"/>
      <c r="O135" s="50"/>
      <c r="P135" s="50"/>
      <c r="Q135" s="50"/>
      <c r="R135" s="50"/>
      <c r="S135" s="50"/>
    </row>
  </sheetData>
  <mergeCells count="361">
    <mergeCell ref="B9:S9"/>
    <mergeCell ref="A9:A45"/>
    <mergeCell ref="K10:K12"/>
    <mergeCell ref="J10:J12"/>
    <mergeCell ref="I10:I12"/>
    <mergeCell ref="H10:H12"/>
    <mergeCell ref="G10:G12"/>
    <mergeCell ref="F10:F12"/>
    <mergeCell ref="E10:E12"/>
    <mergeCell ref="D10:D12"/>
    <mergeCell ref="B10:C12"/>
    <mergeCell ref="F13:F15"/>
    <mergeCell ref="G13:G15"/>
    <mergeCell ref="H13:H15"/>
    <mergeCell ref="I13:I15"/>
    <mergeCell ref="J13:J15"/>
    <mergeCell ref="K13:K15"/>
    <mergeCell ref="B19:C21"/>
    <mergeCell ref="D19:D21"/>
    <mergeCell ref="E19:E21"/>
    <mergeCell ref="F19:F21"/>
    <mergeCell ref="G19:G21"/>
    <mergeCell ref="H19:H21"/>
    <mergeCell ref="I19:I21"/>
    <mergeCell ref="K3:K4"/>
    <mergeCell ref="L3:L4"/>
    <mergeCell ref="M3:M4"/>
    <mergeCell ref="N3:S3"/>
    <mergeCell ref="B5:C5"/>
    <mergeCell ref="A2:A4"/>
    <mergeCell ref="B2:C4"/>
    <mergeCell ref="D2:D4"/>
    <mergeCell ref="E2:K2"/>
    <mergeCell ref="L2:S2"/>
    <mergeCell ref="E3:E4"/>
    <mergeCell ref="F3:G3"/>
    <mergeCell ref="H3:H4"/>
    <mergeCell ref="I3:I4"/>
    <mergeCell ref="J3:J4"/>
    <mergeCell ref="I6:I8"/>
    <mergeCell ref="J6:J8"/>
    <mergeCell ref="K6:K8"/>
    <mergeCell ref="A6:A8"/>
    <mergeCell ref="B6:C8"/>
    <mergeCell ref="D6:D8"/>
    <mergeCell ref="E6:E8"/>
    <mergeCell ref="F6:F8"/>
    <mergeCell ref="G6:G8"/>
    <mergeCell ref="H6:H8"/>
    <mergeCell ref="J19:J21"/>
    <mergeCell ref="K19:K21"/>
    <mergeCell ref="E13:E15"/>
    <mergeCell ref="D13:D15"/>
    <mergeCell ref="B13:C15"/>
    <mergeCell ref="B16:C18"/>
    <mergeCell ref="D16:D18"/>
    <mergeCell ref="E16:E18"/>
    <mergeCell ref="F16:F18"/>
    <mergeCell ref="G16:G18"/>
    <mergeCell ref="H16:H18"/>
    <mergeCell ref="I16:I18"/>
    <mergeCell ref="J16:J18"/>
    <mergeCell ref="K16:K18"/>
    <mergeCell ref="B22:C24"/>
    <mergeCell ref="D22:D24"/>
    <mergeCell ref="E22:E24"/>
    <mergeCell ref="F22:F24"/>
    <mergeCell ref="G22:G24"/>
    <mergeCell ref="H22:H24"/>
    <mergeCell ref="I22:I24"/>
    <mergeCell ref="J22:J24"/>
    <mergeCell ref="K22:K24"/>
    <mergeCell ref="I25:I27"/>
    <mergeCell ref="J25:J27"/>
    <mergeCell ref="K25:K27"/>
    <mergeCell ref="B28:C30"/>
    <mergeCell ref="D28:D30"/>
    <mergeCell ref="E28:E30"/>
    <mergeCell ref="F28:F30"/>
    <mergeCell ref="G28:G30"/>
    <mergeCell ref="H28:H30"/>
    <mergeCell ref="I28:I30"/>
    <mergeCell ref="B25:C27"/>
    <mergeCell ref="D25:D27"/>
    <mergeCell ref="E25:E27"/>
    <mergeCell ref="F25:F27"/>
    <mergeCell ref="G25:G27"/>
    <mergeCell ref="H25:H27"/>
    <mergeCell ref="J28:J30"/>
    <mergeCell ref="K28:K30"/>
    <mergeCell ref="B31:C33"/>
    <mergeCell ref="D31:D33"/>
    <mergeCell ref="E31:E33"/>
    <mergeCell ref="F31:F33"/>
    <mergeCell ref="G31:G33"/>
    <mergeCell ref="H31:H33"/>
    <mergeCell ref="I31:I33"/>
    <mergeCell ref="J31:J33"/>
    <mergeCell ref="K31:K33"/>
    <mergeCell ref="B34:C36"/>
    <mergeCell ref="D34:D36"/>
    <mergeCell ref="E34:E36"/>
    <mergeCell ref="F34:F36"/>
    <mergeCell ref="G34:G36"/>
    <mergeCell ref="H34:H36"/>
    <mergeCell ref="I34:I36"/>
    <mergeCell ref="J34:J36"/>
    <mergeCell ref="K34:K36"/>
    <mergeCell ref="I37:I39"/>
    <mergeCell ref="J37:J39"/>
    <mergeCell ref="K37:K39"/>
    <mergeCell ref="B40:C42"/>
    <mergeCell ref="D40:D42"/>
    <mergeCell ref="E40:E42"/>
    <mergeCell ref="F40:F42"/>
    <mergeCell ref="G40:G42"/>
    <mergeCell ref="H40:H42"/>
    <mergeCell ref="I40:I42"/>
    <mergeCell ref="B37:C39"/>
    <mergeCell ref="D37:D39"/>
    <mergeCell ref="E37:E39"/>
    <mergeCell ref="F37:F39"/>
    <mergeCell ref="G37:G39"/>
    <mergeCell ref="H37:H39"/>
    <mergeCell ref="H47:H49"/>
    <mergeCell ref="I47:I49"/>
    <mergeCell ref="J47:J49"/>
    <mergeCell ref="K47:K49"/>
    <mergeCell ref="B50:C52"/>
    <mergeCell ref="D50:D52"/>
    <mergeCell ref="J40:J42"/>
    <mergeCell ref="K40:K42"/>
    <mergeCell ref="B43:K45"/>
    <mergeCell ref="B46:S46"/>
    <mergeCell ref="B47:C49"/>
    <mergeCell ref="D47:D49"/>
    <mergeCell ref="E47:E49"/>
    <mergeCell ref="F47:F49"/>
    <mergeCell ref="G47:G49"/>
    <mergeCell ref="J50:J52"/>
    <mergeCell ref="G59:G61"/>
    <mergeCell ref="H59:H61"/>
    <mergeCell ref="I59:I61"/>
    <mergeCell ref="I53:I55"/>
    <mergeCell ref="B56:C58"/>
    <mergeCell ref="D56:D58"/>
    <mergeCell ref="E56:E58"/>
    <mergeCell ref="F56:F58"/>
    <mergeCell ref="G56:G58"/>
    <mergeCell ref="H56:H58"/>
    <mergeCell ref="I56:I58"/>
    <mergeCell ref="B53:C55"/>
    <mergeCell ref="D53:D55"/>
    <mergeCell ref="E53:E55"/>
    <mergeCell ref="F53:F55"/>
    <mergeCell ref="G53:G55"/>
    <mergeCell ref="H53:H55"/>
    <mergeCell ref="B62:K64"/>
    <mergeCell ref="A65:A131"/>
    <mergeCell ref="B65:S65"/>
    <mergeCell ref="B66:C68"/>
    <mergeCell ref="D66:D68"/>
    <mergeCell ref="E66:E68"/>
    <mergeCell ref="F66:F68"/>
    <mergeCell ref="G66:G68"/>
    <mergeCell ref="H66:H68"/>
    <mergeCell ref="A46:A64"/>
    <mergeCell ref="I66:I68"/>
    <mergeCell ref="J66:J68"/>
    <mergeCell ref="K66:K68"/>
    <mergeCell ref="F96:F98"/>
    <mergeCell ref="G96:G98"/>
    <mergeCell ref="H96:H98"/>
    <mergeCell ref="I96:I98"/>
    <mergeCell ref="B129:K131"/>
    <mergeCell ref="J53:J61"/>
    <mergeCell ref="K53:K61"/>
    <mergeCell ref="B59:C61"/>
    <mergeCell ref="D59:D61"/>
    <mergeCell ref="E59:E61"/>
    <mergeCell ref="F59:F61"/>
    <mergeCell ref="B133:S133"/>
    <mergeCell ref="B134:S134"/>
    <mergeCell ref="K96:K98"/>
    <mergeCell ref="B132:S132"/>
    <mergeCell ref="E96:E98"/>
    <mergeCell ref="J96:J98"/>
    <mergeCell ref="B96:C96"/>
    <mergeCell ref="B97:C98"/>
    <mergeCell ref="D97:D98"/>
    <mergeCell ref="B99:C101"/>
    <mergeCell ref="D99:D101"/>
    <mergeCell ref="E99:E101"/>
    <mergeCell ref="F99:F101"/>
    <mergeCell ref="G99:G101"/>
    <mergeCell ref="H99:H101"/>
    <mergeCell ref="I99:I101"/>
    <mergeCell ref="J99:J101"/>
    <mergeCell ref="K99:K101"/>
    <mergeCell ref="B102:C104"/>
    <mergeCell ref="D102:D104"/>
    <mergeCell ref="E102:E104"/>
    <mergeCell ref="F102:F104"/>
    <mergeCell ref="G102:G104"/>
    <mergeCell ref="H102:H104"/>
    <mergeCell ref="K69:K71"/>
    <mergeCell ref="B72:C74"/>
    <mergeCell ref="D72:D74"/>
    <mergeCell ref="E72:E74"/>
    <mergeCell ref="F72:F74"/>
    <mergeCell ref="G72:G74"/>
    <mergeCell ref="H72:H74"/>
    <mergeCell ref="I72:I74"/>
    <mergeCell ref="J72:J74"/>
    <mergeCell ref="K72:K74"/>
    <mergeCell ref="B69:C71"/>
    <mergeCell ref="D69:D71"/>
    <mergeCell ref="E69:E71"/>
    <mergeCell ref="F69:F71"/>
    <mergeCell ref="G69:G71"/>
    <mergeCell ref="H69:H71"/>
    <mergeCell ref="I69:I71"/>
    <mergeCell ref="J69:J71"/>
    <mergeCell ref="B75:C77"/>
    <mergeCell ref="D75:D77"/>
    <mergeCell ref="E75:E77"/>
    <mergeCell ref="F75:F77"/>
    <mergeCell ref="G75:G77"/>
    <mergeCell ref="H75:H77"/>
    <mergeCell ref="I75:I77"/>
    <mergeCell ref="J75:J77"/>
    <mergeCell ref="K75:K77"/>
    <mergeCell ref="B78:C80"/>
    <mergeCell ref="D78:D80"/>
    <mergeCell ref="E78:E80"/>
    <mergeCell ref="F78:F80"/>
    <mergeCell ref="G78:G80"/>
    <mergeCell ref="H78:H80"/>
    <mergeCell ref="I78:I80"/>
    <mergeCell ref="J78:J80"/>
    <mergeCell ref="K78:K80"/>
    <mergeCell ref="B81:C83"/>
    <mergeCell ref="D81:D83"/>
    <mergeCell ref="E81:E83"/>
    <mergeCell ref="F81:F83"/>
    <mergeCell ref="G81:G83"/>
    <mergeCell ref="H81:H83"/>
    <mergeCell ref="I81:I83"/>
    <mergeCell ref="J81:J83"/>
    <mergeCell ref="K81:K83"/>
    <mergeCell ref="B84:C86"/>
    <mergeCell ref="D84:D86"/>
    <mergeCell ref="E84:E86"/>
    <mergeCell ref="F84:F86"/>
    <mergeCell ref="G84:G86"/>
    <mergeCell ref="H84:H86"/>
    <mergeCell ref="I84:I86"/>
    <mergeCell ref="J84:J86"/>
    <mergeCell ref="K84:K86"/>
    <mergeCell ref="B87:C89"/>
    <mergeCell ref="D87:D89"/>
    <mergeCell ref="E87:E89"/>
    <mergeCell ref="F87:F89"/>
    <mergeCell ref="G87:G89"/>
    <mergeCell ref="H87:H89"/>
    <mergeCell ref="I87:I89"/>
    <mergeCell ref="J87:J89"/>
    <mergeCell ref="K87:K89"/>
    <mergeCell ref="B90:C92"/>
    <mergeCell ref="D90:D92"/>
    <mergeCell ref="E90:E92"/>
    <mergeCell ref="F90:F92"/>
    <mergeCell ref="G90:G92"/>
    <mergeCell ref="H90:H92"/>
    <mergeCell ref="I90:I92"/>
    <mergeCell ref="J90:J92"/>
    <mergeCell ref="K90:K92"/>
    <mergeCell ref="B93:C95"/>
    <mergeCell ref="D93:D95"/>
    <mergeCell ref="E93:E95"/>
    <mergeCell ref="F93:F95"/>
    <mergeCell ref="G93:G95"/>
    <mergeCell ref="H93:H95"/>
    <mergeCell ref="I93:I95"/>
    <mergeCell ref="J93:J95"/>
    <mergeCell ref="K93:K95"/>
    <mergeCell ref="I102:I104"/>
    <mergeCell ref="J102:J104"/>
    <mergeCell ref="K102:K104"/>
    <mergeCell ref="B105:C107"/>
    <mergeCell ref="D105:D107"/>
    <mergeCell ref="E105:E107"/>
    <mergeCell ref="F105:F107"/>
    <mergeCell ref="G105:G107"/>
    <mergeCell ref="H105:H107"/>
    <mergeCell ref="I105:I107"/>
    <mergeCell ref="J105:J107"/>
    <mergeCell ref="K105:K107"/>
    <mergeCell ref="B108:C110"/>
    <mergeCell ref="D108:D110"/>
    <mergeCell ref="E108:E110"/>
    <mergeCell ref="F108:F110"/>
    <mergeCell ref="G108:G110"/>
    <mergeCell ref="H108:H110"/>
    <mergeCell ref="I108:I110"/>
    <mergeCell ref="J108:J110"/>
    <mergeCell ref="K108:K110"/>
    <mergeCell ref="B111:C113"/>
    <mergeCell ref="D111:D113"/>
    <mergeCell ref="E111:E113"/>
    <mergeCell ref="F111:F113"/>
    <mergeCell ref="G111:G113"/>
    <mergeCell ref="H111:H113"/>
    <mergeCell ref="I111:I113"/>
    <mergeCell ref="J111:J113"/>
    <mergeCell ref="K111:K113"/>
    <mergeCell ref="B114:C116"/>
    <mergeCell ref="D114:D116"/>
    <mergeCell ref="E114:E116"/>
    <mergeCell ref="F114:F116"/>
    <mergeCell ref="G114:G116"/>
    <mergeCell ref="H114:H116"/>
    <mergeCell ref="I114:I116"/>
    <mergeCell ref="J114:J116"/>
    <mergeCell ref="K114:K116"/>
    <mergeCell ref="B117:C119"/>
    <mergeCell ref="D117:D119"/>
    <mergeCell ref="E117:E119"/>
    <mergeCell ref="F117:F119"/>
    <mergeCell ref="G117:G119"/>
    <mergeCell ref="H117:H119"/>
    <mergeCell ref="I117:I119"/>
    <mergeCell ref="J117:J119"/>
    <mergeCell ref="K117:K119"/>
    <mergeCell ref="B120:C122"/>
    <mergeCell ref="D120:D122"/>
    <mergeCell ref="E120:E122"/>
    <mergeCell ref="F120:F122"/>
    <mergeCell ref="G120:G122"/>
    <mergeCell ref="H120:H122"/>
    <mergeCell ref="I120:I122"/>
    <mergeCell ref="J120:J122"/>
    <mergeCell ref="K120:K122"/>
    <mergeCell ref="B123:C125"/>
    <mergeCell ref="D123:D125"/>
    <mergeCell ref="E123:E125"/>
    <mergeCell ref="F123:F125"/>
    <mergeCell ref="G123:G125"/>
    <mergeCell ref="H123:H125"/>
    <mergeCell ref="I123:I125"/>
    <mergeCell ref="J123:J125"/>
    <mergeCell ref="K123:K125"/>
    <mergeCell ref="B126:C128"/>
    <mergeCell ref="D126:D128"/>
    <mergeCell ref="E126:E128"/>
    <mergeCell ref="F126:F128"/>
    <mergeCell ref="G126:G128"/>
    <mergeCell ref="H126:H128"/>
    <mergeCell ref="I126:I128"/>
    <mergeCell ref="J126:J128"/>
    <mergeCell ref="K126:K128"/>
  </mergeCells>
  <printOptions horizontalCentered="1"/>
  <pageMargins left="0.35433070866141736" right="0.31496062992125984" top="0.47244094488188981" bottom="0.43307086614173229" header="0.31496062992125984" footer="0.31496062992125984"/>
  <pageSetup paperSize="9" scale="60" firstPageNumber="26" orientation="landscape" useFirstPageNumber="1" r:id="rId1"/>
  <headerFooter>
    <oddFooter>&amp;C&amp;P</oddFooter>
  </headerFooter>
  <rowBreaks count="3" manualBreakCount="3">
    <brk id="45" min="1" max="18" man="1"/>
    <brk id="74" min="1" max="18" man="1"/>
    <brk id="107" min="1" max="18" man="1"/>
  </rowBreaks>
</worksheet>
</file>

<file path=xl/worksheets/sheet6.xml><?xml version="1.0" encoding="utf-8"?>
<worksheet xmlns="http://schemas.openxmlformats.org/spreadsheetml/2006/main" xmlns:r="http://schemas.openxmlformats.org/officeDocument/2006/relationships">
  <dimension ref="A1:J102"/>
  <sheetViews>
    <sheetView view="pageBreakPreview" zoomScale="90" zoomScaleSheetLayoutView="90" workbookViewId="0">
      <selection activeCell="L71" sqref="L71"/>
    </sheetView>
  </sheetViews>
  <sheetFormatPr defaultRowHeight="15"/>
  <cols>
    <col min="1" max="1" width="6.85546875" style="51" customWidth="1"/>
    <col min="2" max="2" width="71" style="113" customWidth="1"/>
    <col min="3" max="3" width="19.42578125" style="116" customWidth="1"/>
    <col min="4" max="5" width="12.42578125" style="52" customWidth="1"/>
    <col min="6" max="6" width="69.85546875" style="113" customWidth="1"/>
    <col min="7" max="7" width="41" style="113" customWidth="1"/>
  </cols>
  <sheetData>
    <row r="1" spans="1:10" s="25" customFormat="1" ht="15.75">
      <c r="A1" s="3"/>
      <c r="B1" s="99"/>
      <c r="C1" s="100"/>
      <c r="F1" s="99"/>
      <c r="G1" s="206" t="s">
        <v>1325</v>
      </c>
      <c r="H1" s="99"/>
      <c r="I1" s="99"/>
      <c r="J1" s="99"/>
    </row>
    <row r="2" spans="1:10" s="25" customFormat="1" ht="16.5">
      <c r="A2" s="826" t="s">
        <v>25</v>
      </c>
      <c r="B2" s="826"/>
      <c r="C2" s="826"/>
      <c r="D2" s="826"/>
      <c r="E2" s="826"/>
      <c r="F2" s="826"/>
      <c r="G2" s="826"/>
      <c r="H2" s="99"/>
      <c r="I2" s="99"/>
      <c r="J2" s="99"/>
    </row>
    <row r="3" spans="1:10" s="25" customFormat="1" ht="16.5">
      <c r="A3" s="826" t="s">
        <v>31</v>
      </c>
      <c r="B3" s="826"/>
      <c r="C3" s="826"/>
      <c r="D3" s="826"/>
      <c r="E3" s="826"/>
      <c r="F3" s="826"/>
      <c r="G3" s="826"/>
      <c r="H3" s="99"/>
      <c r="I3" s="99"/>
      <c r="J3" s="99"/>
    </row>
    <row r="4" spans="1:10" s="25" customFormat="1" ht="10.5" customHeight="1">
      <c r="A4" s="827"/>
      <c r="B4" s="827"/>
      <c r="C4" s="827"/>
      <c r="D4" s="827"/>
      <c r="E4" s="827"/>
      <c r="F4" s="827"/>
      <c r="G4" s="99"/>
      <c r="H4" s="99"/>
      <c r="I4" s="99"/>
      <c r="J4" s="99"/>
    </row>
    <row r="5" spans="1:10" s="25" customFormat="1" ht="18.75">
      <c r="A5" s="827" t="s">
        <v>847</v>
      </c>
      <c r="B5" s="827"/>
      <c r="C5" s="827"/>
      <c r="D5" s="827"/>
      <c r="E5" s="827"/>
      <c r="F5" s="827"/>
      <c r="G5" s="827"/>
      <c r="H5" s="99"/>
      <c r="I5" s="99"/>
      <c r="J5" s="99"/>
    </row>
    <row r="6" spans="1:10" s="25" customFormat="1">
      <c r="A6" s="6"/>
      <c r="B6" s="99"/>
      <c r="C6" s="100"/>
      <c r="F6" s="99"/>
      <c r="G6" s="99"/>
      <c r="H6" s="99"/>
      <c r="I6" s="99"/>
      <c r="J6" s="99"/>
    </row>
    <row r="7" spans="1:10" s="25" customFormat="1" ht="32.25" customHeight="1">
      <c r="A7" s="830" t="s">
        <v>26</v>
      </c>
      <c r="B7" s="830" t="s">
        <v>27</v>
      </c>
      <c r="C7" s="830" t="s">
        <v>28</v>
      </c>
      <c r="D7" s="828" t="s">
        <v>29</v>
      </c>
      <c r="E7" s="829"/>
      <c r="F7" s="830" t="s">
        <v>30</v>
      </c>
      <c r="G7" s="830" t="s">
        <v>563</v>
      </c>
      <c r="H7" s="99"/>
      <c r="I7" s="99"/>
      <c r="J7" s="99"/>
    </row>
    <row r="8" spans="1:10" s="25" customFormat="1">
      <c r="A8" s="830"/>
      <c r="B8" s="830"/>
      <c r="C8" s="830"/>
      <c r="D8" s="90" t="s">
        <v>205</v>
      </c>
      <c r="E8" s="90" t="s">
        <v>217</v>
      </c>
      <c r="F8" s="830"/>
      <c r="G8" s="830"/>
      <c r="H8" s="99"/>
      <c r="I8" s="99"/>
      <c r="J8" s="99"/>
    </row>
    <row r="9" spans="1:10" s="25" customFormat="1" ht="14.25" customHeight="1">
      <c r="A9" s="84">
        <v>1</v>
      </c>
      <c r="B9" s="84">
        <v>2</v>
      </c>
      <c r="C9" s="84">
        <v>3</v>
      </c>
      <c r="D9" s="84">
        <v>4</v>
      </c>
      <c r="E9" s="84">
        <v>5</v>
      </c>
      <c r="F9" s="84">
        <v>6</v>
      </c>
      <c r="G9" s="84">
        <v>7</v>
      </c>
      <c r="H9" s="99"/>
      <c r="I9" s="99"/>
      <c r="J9" s="99"/>
    </row>
    <row r="10" spans="1:10" ht="14.25" customHeight="1">
      <c r="A10" s="838" t="s">
        <v>196</v>
      </c>
      <c r="B10" s="839"/>
      <c r="C10" s="839"/>
      <c r="D10" s="839"/>
      <c r="E10" s="839"/>
      <c r="F10" s="839"/>
      <c r="G10" s="840"/>
      <c r="H10" s="99"/>
      <c r="I10" s="99"/>
      <c r="J10" s="99"/>
    </row>
    <row r="11" spans="1:10" ht="39.75" customHeight="1">
      <c r="A11" s="818" t="s">
        <v>195</v>
      </c>
      <c r="B11" s="24" t="s">
        <v>197</v>
      </c>
      <c r="C11" s="90" t="s">
        <v>198</v>
      </c>
      <c r="D11" s="287" t="s">
        <v>174</v>
      </c>
      <c r="E11" s="287" t="s">
        <v>174</v>
      </c>
      <c r="F11" s="820" t="s">
        <v>786</v>
      </c>
      <c r="G11" s="516" t="s">
        <v>564</v>
      </c>
      <c r="H11" s="99"/>
      <c r="I11" s="99"/>
      <c r="J11" s="99"/>
    </row>
    <row r="12" spans="1:10" ht="42.75" customHeight="1">
      <c r="A12" s="819"/>
      <c r="B12" s="4" t="s">
        <v>199</v>
      </c>
      <c r="C12" s="101" t="s">
        <v>203</v>
      </c>
      <c r="D12" s="96" t="s">
        <v>368</v>
      </c>
      <c r="E12" s="96" t="s">
        <v>368</v>
      </c>
      <c r="F12" s="834"/>
      <c r="G12" s="841"/>
      <c r="H12" s="99"/>
      <c r="I12" s="99"/>
      <c r="J12" s="99"/>
    </row>
    <row r="13" spans="1:10" ht="39.75" customHeight="1">
      <c r="A13" s="102" t="s">
        <v>531</v>
      </c>
      <c r="B13" s="92" t="s">
        <v>787</v>
      </c>
      <c r="C13" s="101"/>
      <c r="D13" s="96" t="s">
        <v>368</v>
      </c>
      <c r="E13" s="96" t="s">
        <v>368</v>
      </c>
      <c r="F13" s="821"/>
      <c r="G13" s="837"/>
      <c r="H13" s="99"/>
      <c r="I13" s="99"/>
      <c r="J13" s="99"/>
    </row>
    <row r="14" spans="1:10" ht="49.5" customHeight="1">
      <c r="A14" s="818" t="s">
        <v>200</v>
      </c>
      <c r="B14" s="24" t="s">
        <v>674</v>
      </c>
      <c r="C14" s="90" t="s">
        <v>201</v>
      </c>
      <c r="D14" s="285" t="s">
        <v>174</v>
      </c>
      <c r="E14" s="285" t="s">
        <v>174</v>
      </c>
      <c r="F14" s="103" t="s">
        <v>788</v>
      </c>
      <c r="G14" s="505" t="s">
        <v>566</v>
      </c>
      <c r="H14" s="99"/>
      <c r="I14" s="99"/>
      <c r="J14" s="99"/>
    </row>
    <row r="15" spans="1:10" ht="53.25" customHeight="1">
      <c r="A15" s="819"/>
      <c r="B15" s="4" t="s">
        <v>565</v>
      </c>
      <c r="C15" s="5" t="s">
        <v>202</v>
      </c>
      <c r="D15" s="96" t="s">
        <v>174</v>
      </c>
      <c r="E15" s="96">
        <v>3</v>
      </c>
      <c r="F15" s="34"/>
      <c r="G15" s="507"/>
      <c r="H15" s="99"/>
      <c r="I15" s="99"/>
      <c r="J15" s="99"/>
    </row>
    <row r="16" spans="1:10" ht="90.75" customHeight="1">
      <c r="A16" s="90" t="s">
        <v>204</v>
      </c>
      <c r="B16" s="92" t="s">
        <v>584</v>
      </c>
      <c r="C16" s="90" t="s">
        <v>205</v>
      </c>
      <c r="D16" s="290" t="s">
        <v>174</v>
      </c>
      <c r="E16" s="290" t="s">
        <v>174</v>
      </c>
      <c r="F16" s="289" t="s">
        <v>789</v>
      </c>
      <c r="G16" s="505" t="s">
        <v>567</v>
      </c>
    </row>
    <row r="17" spans="1:10" ht="53.25" customHeight="1">
      <c r="A17" s="90" t="s">
        <v>206</v>
      </c>
      <c r="B17" s="92" t="s">
        <v>583</v>
      </c>
      <c r="C17" s="505" t="s">
        <v>207</v>
      </c>
      <c r="D17" s="96" t="s">
        <v>174</v>
      </c>
      <c r="E17" s="96" t="s">
        <v>790</v>
      </c>
      <c r="F17" s="34" t="s">
        <v>791</v>
      </c>
      <c r="G17" s="506"/>
    </row>
    <row r="18" spans="1:10" ht="116.25" customHeight="1">
      <c r="A18" s="90" t="s">
        <v>208</v>
      </c>
      <c r="B18" s="92" t="s">
        <v>209</v>
      </c>
      <c r="C18" s="507"/>
      <c r="D18" s="96" t="s">
        <v>174</v>
      </c>
      <c r="E18" s="96" t="s">
        <v>792</v>
      </c>
      <c r="F18" s="34" t="s">
        <v>793</v>
      </c>
      <c r="G18" s="507"/>
    </row>
    <row r="19" spans="1:10" ht="54" customHeight="1">
      <c r="A19" s="818" t="s">
        <v>210</v>
      </c>
      <c r="B19" s="24" t="s">
        <v>211</v>
      </c>
      <c r="C19" s="90" t="s">
        <v>212</v>
      </c>
      <c r="D19" s="96" t="s">
        <v>174</v>
      </c>
      <c r="E19" s="285" t="s">
        <v>174</v>
      </c>
      <c r="F19" s="820" t="s">
        <v>582</v>
      </c>
      <c r="G19" s="505" t="s">
        <v>568</v>
      </c>
    </row>
    <row r="20" spans="1:10" ht="31.5" customHeight="1">
      <c r="A20" s="819"/>
      <c r="B20" s="4" t="s">
        <v>213</v>
      </c>
      <c r="C20" s="104" t="s">
        <v>214</v>
      </c>
      <c r="D20" s="96" t="s">
        <v>174</v>
      </c>
      <c r="E20" s="96" t="s">
        <v>174</v>
      </c>
      <c r="F20" s="821"/>
      <c r="G20" s="507"/>
    </row>
    <row r="21" spans="1:10" ht="48.75" customHeight="1">
      <c r="A21" s="90" t="s">
        <v>215</v>
      </c>
      <c r="B21" s="92" t="s">
        <v>216</v>
      </c>
      <c r="C21" s="90" t="s">
        <v>217</v>
      </c>
      <c r="D21" s="96" t="s">
        <v>174</v>
      </c>
      <c r="E21" s="96" t="s">
        <v>368</v>
      </c>
      <c r="F21" s="289" t="s">
        <v>794</v>
      </c>
      <c r="G21" s="105" t="s">
        <v>569</v>
      </c>
    </row>
    <row r="22" spans="1:10" ht="51" customHeight="1">
      <c r="A22" s="90" t="s">
        <v>218</v>
      </c>
      <c r="B22" s="92" t="s">
        <v>219</v>
      </c>
      <c r="C22" s="98" t="s">
        <v>220</v>
      </c>
      <c r="D22" s="96" t="s">
        <v>369</v>
      </c>
      <c r="E22" s="96" t="s">
        <v>369</v>
      </c>
      <c r="F22" s="92" t="s">
        <v>795</v>
      </c>
      <c r="G22" s="89" t="s">
        <v>570</v>
      </c>
    </row>
    <row r="23" spans="1:10" ht="66.75" customHeight="1">
      <c r="A23" s="90" t="s">
        <v>221</v>
      </c>
      <c r="B23" s="92" t="s">
        <v>222</v>
      </c>
      <c r="C23" s="98" t="s">
        <v>223</v>
      </c>
      <c r="D23" s="96" t="s">
        <v>368</v>
      </c>
      <c r="E23" s="96" t="s">
        <v>368</v>
      </c>
      <c r="F23" s="92" t="s">
        <v>796</v>
      </c>
      <c r="G23" s="89" t="s">
        <v>569</v>
      </c>
      <c r="H23" s="99"/>
      <c r="I23" s="99"/>
      <c r="J23" s="99"/>
    </row>
    <row r="24" spans="1:10" ht="38.25" customHeight="1">
      <c r="A24" s="818" t="s">
        <v>224</v>
      </c>
      <c r="B24" s="24" t="s">
        <v>225</v>
      </c>
      <c r="C24" s="90" t="s">
        <v>227</v>
      </c>
      <c r="D24" s="96" t="s">
        <v>174</v>
      </c>
      <c r="E24" s="96" t="s">
        <v>174</v>
      </c>
      <c r="F24" s="820" t="s">
        <v>797</v>
      </c>
      <c r="G24" s="516" t="s">
        <v>571</v>
      </c>
    </row>
    <row r="25" spans="1:10" ht="35.25" customHeight="1">
      <c r="A25" s="819"/>
      <c r="B25" s="4" t="s">
        <v>226</v>
      </c>
      <c r="C25" s="97" t="s">
        <v>228</v>
      </c>
      <c r="D25" s="96" t="s">
        <v>174</v>
      </c>
      <c r="E25" s="96">
        <v>0</v>
      </c>
      <c r="F25" s="834"/>
      <c r="G25" s="837"/>
    </row>
    <row r="26" spans="1:10" ht="31.5" customHeight="1">
      <c r="A26" s="90" t="s">
        <v>229</v>
      </c>
      <c r="B26" s="92" t="s">
        <v>230</v>
      </c>
      <c r="C26" s="90" t="s">
        <v>217</v>
      </c>
      <c r="D26" s="96" t="s">
        <v>174</v>
      </c>
      <c r="E26" s="96" t="s">
        <v>369</v>
      </c>
      <c r="F26" s="834"/>
      <c r="G26" s="96" t="s">
        <v>572</v>
      </c>
    </row>
    <row r="27" spans="1:10" ht="32.25" customHeight="1">
      <c r="A27" s="90" t="s">
        <v>231</v>
      </c>
      <c r="B27" s="92" t="s">
        <v>232</v>
      </c>
      <c r="C27" s="90" t="s">
        <v>233</v>
      </c>
      <c r="D27" s="96" t="s">
        <v>174</v>
      </c>
      <c r="E27" s="96" t="s">
        <v>174</v>
      </c>
      <c r="F27" s="821"/>
      <c r="G27" s="96" t="s">
        <v>573</v>
      </c>
    </row>
    <row r="28" spans="1:10" ht="43.5" customHeight="1">
      <c r="A28" s="818" t="s">
        <v>234</v>
      </c>
      <c r="B28" s="24" t="s">
        <v>235</v>
      </c>
      <c r="C28" s="90" t="s">
        <v>198</v>
      </c>
      <c r="D28" s="287" t="s">
        <v>174</v>
      </c>
      <c r="E28" s="287" t="s">
        <v>174</v>
      </c>
      <c r="F28" s="92" t="s">
        <v>798</v>
      </c>
      <c r="G28" s="825" t="s">
        <v>574</v>
      </c>
    </row>
    <row r="29" spans="1:10" ht="61.5" customHeight="1">
      <c r="A29" s="822"/>
      <c r="B29" s="4" t="s">
        <v>237</v>
      </c>
      <c r="C29" s="5" t="s">
        <v>238</v>
      </c>
      <c r="D29" s="106">
        <v>0.11</v>
      </c>
      <c r="E29" s="106">
        <v>0.06</v>
      </c>
      <c r="F29" s="92" t="s">
        <v>799</v>
      </c>
      <c r="G29" s="825"/>
    </row>
    <row r="30" spans="1:10" ht="48" customHeight="1">
      <c r="A30" s="819"/>
      <c r="B30" s="4" t="s">
        <v>236</v>
      </c>
      <c r="C30" s="5" t="s">
        <v>239</v>
      </c>
      <c r="D30" s="106">
        <v>0.4</v>
      </c>
      <c r="E30" s="106">
        <v>0.24</v>
      </c>
      <c r="F30" s="92" t="s">
        <v>800</v>
      </c>
      <c r="G30" s="825"/>
    </row>
    <row r="31" spans="1:10" ht="47.25" customHeight="1">
      <c r="A31" s="90" t="s">
        <v>242</v>
      </c>
      <c r="B31" s="92" t="s">
        <v>243</v>
      </c>
      <c r="C31" s="96" t="s">
        <v>244</v>
      </c>
      <c r="D31" s="96" t="s">
        <v>581</v>
      </c>
      <c r="E31" s="96" t="s">
        <v>801</v>
      </c>
      <c r="F31" s="92" t="s">
        <v>802</v>
      </c>
      <c r="G31" s="91" t="s">
        <v>575</v>
      </c>
    </row>
    <row r="32" spans="1:10" ht="42.75" customHeight="1">
      <c r="A32" s="90" t="s">
        <v>245</v>
      </c>
      <c r="B32" s="92" t="s">
        <v>246</v>
      </c>
      <c r="C32" s="96" t="s">
        <v>244</v>
      </c>
      <c r="D32" s="96" t="s">
        <v>580</v>
      </c>
      <c r="E32" s="96" t="s">
        <v>803</v>
      </c>
      <c r="F32" s="92" t="s">
        <v>804</v>
      </c>
      <c r="G32" s="91" t="s">
        <v>575</v>
      </c>
    </row>
    <row r="33" spans="1:10" ht="42.75" customHeight="1">
      <c r="A33" s="818" t="s">
        <v>240</v>
      </c>
      <c r="B33" s="24" t="s">
        <v>241</v>
      </c>
      <c r="C33" s="96" t="s">
        <v>244</v>
      </c>
      <c r="D33" s="288" t="s">
        <v>174</v>
      </c>
      <c r="E33" s="288" t="s">
        <v>174</v>
      </c>
      <c r="F33" s="820" t="s">
        <v>594</v>
      </c>
      <c r="G33" s="823" t="s">
        <v>585</v>
      </c>
      <c r="H33" s="99"/>
      <c r="I33" s="99"/>
      <c r="J33" s="99"/>
    </row>
    <row r="34" spans="1:10" ht="25.5" customHeight="1">
      <c r="A34" s="819"/>
      <c r="B34" s="4" t="s">
        <v>247</v>
      </c>
      <c r="C34" s="5" t="s">
        <v>248</v>
      </c>
      <c r="D34" s="90" t="s">
        <v>368</v>
      </c>
      <c r="E34" s="90" t="s">
        <v>368</v>
      </c>
      <c r="F34" s="821"/>
      <c r="G34" s="824"/>
      <c r="H34" s="99"/>
      <c r="I34" s="99"/>
      <c r="J34" s="99"/>
    </row>
    <row r="35" spans="1:10" ht="77.25" customHeight="1">
      <c r="A35" s="90" t="s">
        <v>249</v>
      </c>
      <c r="B35" s="92" t="s">
        <v>250</v>
      </c>
      <c r="C35" s="96" t="s">
        <v>251</v>
      </c>
      <c r="D35" s="96" t="s">
        <v>591</v>
      </c>
      <c r="E35" s="96" t="s">
        <v>591</v>
      </c>
      <c r="F35" s="92" t="s">
        <v>805</v>
      </c>
      <c r="G35" s="91" t="s">
        <v>572</v>
      </c>
    </row>
    <row r="36" spans="1:10" ht="53.25" customHeight="1">
      <c r="A36" s="90" t="s">
        <v>252</v>
      </c>
      <c r="B36" s="92" t="s">
        <v>253</v>
      </c>
      <c r="C36" s="96" t="s">
        <v>251</v>
      </c>
      <c r="D36" s="96" t="s">
        <v>591</v>
      </c>
      <c r="E36" s="96" t="s">
        <v>591</v>
      </c>
      <c r="F36" s="92" t="s">
        <v>595</v>
      </c>
      <c r="G36" s="91" t="s">
        <v>589</v>
      </c>
    </row>
    <row r="37" spans="1:10" ht="39.75" customHeight="1">
      <c r="A37" s="90" t="s">
        <v>254</v>
      </c>
      <c r="B37" s="92" t="s">
        <v>255</v>
      </c>
      <c r="C37" s="98" t="s">
        <v>256</v>
      </c>
      <c r="D37" s="96" t="s">
        <v>174</v>
      </c>
      <c r="E37" s="96" t="s">
        <v>174</v>
      </c>
      <c r="F37" s="92" t="s">
        <v>592</v>
      </c>
      <c r="G37" s="91" t="s">
        <v>593</v>
      </c>
      <c r="H37" s="99"/>
      <c r="I37" s="99"/>
      <c r="J37" s="99"/>
    </row>
    <row r="38" spans="1:10" ht="51.75" customHeight="1">
      <c r="A38" s="90" t="s">
        <v>257</v>
      </c>
      <c r="B38" s="92" t="s">
        <v>258</v>
      </c>
      <c r="C38" s="96" t="s">
        <v>251</v>
      </c>
      <c r="D38" s="96" t="s">
        <v>590</v>
      </c>
      <c r="E38" s="96" t="s">
        <v>590</v>
      </c>
      <c r="F38" s="92" t="s">
        <v>596</v>
      </c>
      <c r="G38" s="91" t="s">
        <v>575</v>
      </c>
    </row>
    <row r="39" spans="1:10" ht="65.25" customHeight="1">
      <c r="A39" s="90" t="s">
        <v>259</v>
      </c>
      <c r="B39" s="92" t="s">
        <v>260</v>
      </c>
      <c r="C39" s="96" t="s">
        <v>261</v>
      </c>
      <c r="D39" s="96" t="s">
        <v>174</v>
      </c>
      <c r="E39" s="96" t="s">
        <v>368</v>
      </c>
      <c r="F39" s="28" t="s">
        <v>806</v>
      </c>
      <c r="G39" s="91" t="s">
        <v>523</v>
      </c>
      <c r="H39" s="99"/>
      <c r="I39" s="99"/>
      <c r="J39" s="99"/>
    </row>
    <row r="40" spans="1:10" ht="98.25" customHeight="1">
      <c r="A40" s="818" t="s">
        <v>262</v>
      </c>
      <c r="B40" s="24" t="s">
        <v>263</v>
      </c>
      <c r="C40" s="516" t="s">
        <v>807</v>
      </c>
      <c r="D40" s="96"/>
      <c r="E40" s="96"/>
      <c r="F40" s="820" t="s">
        <v>808</v>
      </c>
      <c r="G40" s="816" t="s">
        <v>597</v>
      </c>
      <c r="H40" s="99"/>
      <c r="I40" s="99"/>
      <c r="J40" s="99"/>
    </row>
    <row r="41" spans="1:10" ht="29.25" customHeight="1">
      <c r="A41" s="819"/>
      <c r="B41" s="4" t="s">
        <v>264</v>
      </c>
      <c r="C41" s="837"/>
      <c r="D41" s="96" t="s">
        <v>368</v>
      </c>
      <c r="E41" s="96" t="s">
        <v>368</v>
      </c>
      <c r="F41" s="821"/>
      <c r="G41" s="816"/>
      <c r="H41" s="99"/>
      <c r="I41" s="99"/>
      <c r="J41" s="99"/>
    </row>
    <row r="42" spans="1:10" ht="42.75" customHeight="1">
      <c r="A42" s="830" t="s">
        <v>265</v>
      </c>
      <c r="B42" s="24" t="s">
        <v>266</v>
      </c>
      <c r="C42" s="96" t="s">
        <v>198</v>
      </c>
      <c r="D42" s="96"/>
      <c r="E42" s="96"/>
      <c r="F42" s="96"/>
      <c r="G42" s="816" t="s">
        <v>598</v>
      </c>
      <c r="H42" s="99"/>
      <c r="I42" s="99"/>
      <c r="J42" s="99"/>
    </row>
    <row r="43" spans="1:10" ht="18.75" customHeight="1">
      <c r="A43" s="830"/>
      <c r="B43" s="4" t="s">
        <v>267</v>
      </c>
      <c r="C43" s="5" t="s">
        <v>268</v>
      </c>
      <c r="D43" s="96">
        <v>1</v>
      </c>
      <c r="E43" s="96">
        <v>2</v>
      </c>
      <c r="F43" s="87"/>
      <c r="G43" s="816"/>
    </row>
    <row r="44" spans="1:10" ht="64.5" customHeight="1">
      <c r="A44" s="90" t="s">
        <v>269</v>
      </c>
      <c r="B44" s="92" t="s">
        <v>270</v>
      </c>
      <c r="C44" s="96" t="s">
        <v>271</v>
      </c>
      <c r="D44" s="96"/>
      <c r="E44" s="96"/>
      <c r="F44" s="289" t="s">
        <v>809</v>
      </c>
      <c r="G44" s="91" t="s">
        <v>569</v>
      </c>
      <c r="H44" s="99"/>
      <c r="I44" s="99"/>
      <c r="J44" s="99"/>
    </row>
    <row r="45" spans="1:10" ht="51" customHeight="1">
      <c r="A45" s="90" t="s">
        <v>272</v>
      </c>
      <c r="B45" s="92" t="s">
        <v>273</v>
      </c>
      <c r="C45" s="96" t="s">
        <v>271</v>
      </c>
      <c r="D45" s="96"/>
      <c r="E45" s="96"/>
      <c r="F45" s="92" t="s">
        <v>810</v>
      </c>
      <c r="G45" s="91" t="s">
        <v>575</v>
      </c>
    </row>
    <row r="46" spans="1:10" ht="23.25" customHeight="1">
      <c r="A46" s="818" t="s">
        <v>274</v>
      </c>
      <c r="B46" s="24" t="s">
        <v>275</v>
      </c>
      <c r="C46" s="96" t="s">
        <v>198</v>
      </c>
      <c r="D46" s="96"/>
      <c r="E46" s="96"/>
      <c r="F46" s="96"/>
      <c r="G46" s="816" t="s">
        <v>587</v>
      </c>
      <c r="H46" s="99"/>
      <c r="I46" s="99"/>
      <c r="J46" s="99"/>
    </row>
    <row r="47" spans="1:10" ht="26.25" customHeight="1">
      <c r="A47" s="819"/>
      <c r="B47" s="4" t="s">
        <v>276</v>
      </c>
      <c r="C47" s="5" t="s">
        <v>277</v>
      </c>
      <c r="D47" s="96">
        <v>11</v>
      </c>
      <c r="E47" s="96">
        <v>11</v>
      </c>
      <c r="F47" s="107" t="s">
        <v>811</v>
      </c>
      <c r="G47" s="816"/>
      <c r="H47" s="99"/>
      <c r="I47" s="99"/>
      <c r="J47" s="99"/>
    </row>
    <row r="48" spans="1:10" ht="62.25" customHeight="1">
      <c r="A48" s="90" t="s">
        <v>278</v>
      </c>
      <c r="B48" s="92" t="s">
        <v>279</v>
      </c>
      <c r="C48" s="96" t="s">
        <v>198</v>
      </c>
      <c r="D48" s="108" t="s">
        <v>599</v>
      </c>
      <c r="E48" s="108" t="s">
        <v>812</v>
      </c>
      <c r="F48" s="92" t="s">
        <v>813</v>
      </c>
      <c r="G48" s="91" t="s">
        <v>575</v>
      </c>
      <c r="H48" s="99"/>
      <c r="I48" s="99"/>
      <c r="J48" s="99"/>
    </row>
    <row r="49" spans="1:10" ht="51" customHeight="1">
      <c r="A49" s="818" t="s">
        <v>280</v>
      </c>
      <c r="B49" s="24" t="s">
        <v>281</v>
      </c>
      <c r="C49" s="96" t="s">
        <v>198</v>
      </c>
      <c r="D49" s="96"/>
      <c r="E49" s="96"/>
      <c r="F49" s="96"/>
      <c r="G49" s="816" t="s">
        <v>600</v>
      </c>
      <c r="H49" s="99"/>
      <c r="I49" s="99"/>
      <c r="J49" s="99"/>
    </row>
    <row r="50" spans="1:10" ht="72.75" customHeight="1">
      <c r="A50" s="819"/>
      <c r="B50" s="4" t="s">
        <v>282</v>
      </c>
      <c r="C50" s="5" t="s">
        <v>283</v>
      </c>
      <c r="D50" s="96">
        <v>9</v>
      </c>
      <c r="E50" s="96">
        <v>8</v>
      </c>
      <c r="F50" s="289" t="s">
        <v>814</v>
      </c>
      <c r="G50" s="816"/>
      <c r="H50" s="99"/>
      <c r="I50" s="99"/>
      <c r="J50" s="99"/>
    </row>
    <row r="51" spans="1:10" ht="41.25" customHeight="1">
      <c r="A51" s="109" t="s">
        <v>285</v>
      </c>
      <c r="B51" s="92" t="s">
        <v>284</v>
      </c>
      <c r="C51" s="96" t="s">
        <v>286</v>
      </c>
      <c r="D51" s="96" t="s">
        <v>369</v>
      </c>
      <c r="E51" s="96" t="s">
        <v>369</v>
      </c>
      <c r="F51" s="92" t="s">
        <v>815</v>
      </c>
      <c r="G51" s="91" t="s">
        <v>601</v>
      </c>
      <c r="H51" s="99"/>
      <c r="I51" s="99"/>
      <c r="J51" s="99"/>
    </row>
    <row r="52" spans="1:10" ht="162" customHeight="1">
      <c r="A52" s="109" t="s">
        <v>287</v>
      </c>
      <c r="B52" s="92" t="s">
        <v>288</v>
      </c>
      <c r="C52" s="96" t="s">
        <v>244</v>
      </c>
      <c r="D52" s="96" t="s">
        <v>368</v>
      </c>
      <c r="E52" s="96" t="s">
        <v>368</v>
      </c>
      <c r="F52" s="107" t="s">
        <v>816</v>
      </c>
      <c r="G52" s="91" t="s">
        <v>601</v>
      </c>
      <c r="H52" s="99"/>
      <c r="I52" s="99"/>
      <c r="J52" s="99"/>
    </row>
    <row r="53" spans="1:10" ht="38.25" customHeight="1">
      <c r="A53" s="90" t="s">
        <v>289</v>
      </c>
      <c r="B53" s="92" t="s">
        <v>290</v>
      </c>
      <c r="C53" s="96" t="s">
        <v>244</v>
      </c>
      <c r="D53" s="96" t="s">
        <v>368</v>
      </c>
      <c r="E53" s="96" t="s">
        <v>368</v>
      </c>
      <c r="F53" s="92" t="s">
        <v>817</v>
      </c>
      <c r="G53" s="91" t="s">
        <v>569</v>
      </c>
      <c r="H53" s="99"/>
      <c r="I53" s="99"/>
      <c r="J53" s="99"/>
    </row>
    <row r="54" spans="1:10" ht="39.75" customHeight="1">
      <c r="A54" s="90" t="s">
        <v>291</v>
      </c>
      <c r="B54" s="92" t="s">
        <v>292</v>
      </c>
      <c r="C54" s="96" t="s">
        <v>293</v>
      </c>
      <c r="D54" s="96" t="s">
        <v>368</v>
      </c>
      <c r="E54" s="96" t="s">
        <v>368</v>
      </c>
      <c r="F54" s="92" t="s">
        <v>818</v>
      </c>
      <c r="G54" s="91" t="s">
        <v>588</v>
      </c>
      <c r="H54" s="99"/>
      <c r="I54" s="99"/>
      <c r="J54" s="99"/>
    </row>
    <row r="55" spans="1:10" ht="31.5" customHeight="1">
      <c r="A55" s="818" t="s">
        <v>294</v>
      </c>
      <c r="B55" s="24" t="s">
        <v>295</v>
      </c>
      <c r="C55" s="96" t="s">
        <v>198</v>
      </c>
      <c r="D55" s="96"/>
      <c r="E55" s="96"/>
      <c r="F55" s="96"/>
      <c r="G55" s="816" t="s">
        <v>675</v>
      </c>
      <c r="H55" s="99"/>
      <c r="I55" s="99"/>
      <c r="J55" s="99"/>
    </row>
    <row r="56" spans="1:10" ht="41.25" customHeight="1">
      <c r="A56" s="822"/>
      <c r="B56" s="4" t="s">
        <v>296</v>
      </c>
      <c r="C56" s="5" t="s">
        <v>299</v>
      </c>
      <c r="D56" s="96">
        <v>3</v>
      </c>
      <c r="E56" s="96">
        <v>1</v>
      </c>
      <c r="F56" s="92" t="s">
        <v>819</v>
      </c>
      <c r="G56" s="816"/>
      <c r="H56" s="99"/>
      <c r="I56" s="99"/>
      <c r="J56" s="99"/>
    </row>
    <row r="57" spans="1:10" ht="53.25" customHeight="1">
      <c r="A57" s="822"/>
      <c r="B57" s="4" t="s">
        <v>297</v>
      </c>
      <c r="C57" s="5" t="s">
        <v>300</v>
      </c>
      <c r="D57" s="96" t="s">
        <v>368</v>
      </c>
      <c r="E57" s="96" t="s">
        <v>368</v>
      </c>
      <c r="F57" s="92" t="s">
        <v>820</v>
      </c>
      <c r="G57" s="816"/>
      <c r="H57" s="99"/>
      <c r="I57" s="99"/>
      <c r="J57" s="99"/>
    </row>
    <row r="58" spans="1:10" ht="41.25" customHeight="1">
      <c r="A58" s="819"/>
      <c r="B58" s="4" t="s">
        <v>298</v>
      </c>
      <c r="C58" s="5" t="s">
        <v>301</v>
      </c>
      <c r="D58" s="96" t="s">
        <v>602</v>
      </c>
      <c r="E58" s="96" t="s">
        <v>602</v>
      </c>
      <c r="F58" s="28" t="s">
        <v>821</v>
      </c>
      <c r="G58" s="816"/>
      <c r="H58" s="99"/>
      <c r="I58" s="99"/>
      <c r="J58" s="99"/>
    </row>
    <row r="59" spans="1:10" ht="111.75" customHeight="1">
      <c r="A59" s="90" t="s">
        <v>302</v>
      </c>
      <c r="B59" s="92" t="s">
        <v>303</v>
      </c>
      <c r="C59" s="96" t="s">
        <v>198</v>
      </c>
      <c r="D59" s="96" t="s">
        <v>822</v>
      </c>
      <c r="E59" s="96" t="s">
        <v>823</v>
      </c>
      <c r="F59" s="28" t="s">
        <v>824</v>
      </c>
      <c r="G59" s="91" t="s">
        <v>575</v>
      </c>
    </row>
    <row r="60" spans="1:10" ht="50.25" customHeight="1">
      <c r="A60" s="90" t="s">
        <v>304</v>
      </c>
      <c r="B60" s="92" t="s">
        <v>305</v>
      </c>
      <c r="C60" s="96" t="s">
        <v>198</v>
      </c>
      <c r="D60" s="96" t="s">
        <v>825</v>
      </c>
      <c r="E60" s="96" t="s">
        <v>826</v>
      </c>
      <c r="F60" s="92" t="s">
        <v>673</v>
      </c>
      <c r="G60" s="91" t="s">
        <v>575</v>
      </c>
      <c r="H60" s="99"/>
      <c r="I60" s="99"/>
      <c r="J60" s="99"/>
    </row>
    <row r="61" spans="1:10" ht="61.5" customHeight="1">
      <c r="A61" s="90" t="s">
        <v>306</v>
      </c>
      <c r="B61" s="92" t="s">
        <v>307</v>
      </c>
      <c r="C61" s="110" t="s">
        <v>308</v>
      </c>
      <c r="D61" s="96" t="s">
        <v>369</v>
      </c>
      <c r="E61" s="96" t="s">
        <v>369</v>
      </c>
      <c r="F61" s="92" t="s">
        <v>827</v>
      </c>
      <c r="G61" s="91" t="s">
        <v>159</v>
      </c>
    </row>
    <row r="62" spans="1:10" ht="126.75" customHeight="1">
      <c r="A62" s="90" t="s">
        <v>309</v>
      </c>
      <c r="B62" s="92" t="s">
        <v>310</v>
      </c>
      <c r="C62" s="96" t="s">
        <v>198</v>
      </c>
      <c r="D62" s="88" t="s">
        <v>368</v>
      </c>
      <c r="E62" s="88" t="s">
        <v>368</v>
      </c>
      <c r="F62" s="103" t="s">
        <v>828</v>
      </c>
      <c r="G62" s="816" t="s">
        <v>603</v>
      </c>
      <c r="H62" s="99"/>
      <c r="I62" s="99"/>
      <c r="J62" s="99"/>
    </row>
    <row r="63" spans="1:10" ht="30" customHeight="1">
      <c r="A63" s="90" t="s">
        <v>311</v>
      </c>
      <c r="B63" s="92" t="s">
        <v>312</v>
      </c>
      <c r="C63" s="96" t="s">
        <v>198</v>
      </c>
      <c r="D63" s="96" t="s">
        <v>396</v>
      </c>
      <c r="E63" s="96" t="s">
        <v>396</v>
      </c>
      <c r="F63" s="34" t="s">
        <v>829</v>
      </c>
      <c r="G63" s="816"/>
      <c r="H63" s="99"/>
      <c r="I63" s="99"/>
      <c r="J63" s="99"/>
    </row>
    <row r="64" spans="1:10" ht="54" customHeight="1">
      <c r="A64" s="90" t="s">
        <v>313</v>
      </c>
      <c r="B64" s="92" t="s">
        <v>314</v>
      </c>
      <c r="C64" s="96" t="s">
        <v>315</v>
      </c>
      <c r="D64" s="29" t="s">
        <v>174</v>
      </c>
      <c r="E64" s="111" t="s">
        <v>174</v>
      </c>
      <c r="F64" s="820" t="s">
        <v>830</v>
      </c>
      <c r="G64" s="823" t="s">
        <v>520</v>
      </c>
      <c r="H64" s="99"/>
      <c r="I64" s="99"/>
      <c r="J64" s="99"/>
    </row>
    <row r="65" spans="1:10" ht="65.25" customHeight="1">
      <c r="A65" s="90" t="s">
        <v>316</v>
      </c>
      <c r="B65" s="92" t="s">
        <v>317</v>
      </c>
      <c r="C65" s="96" t="s">
        <v>198</v>
      </c>
      <c r="D65" s="96" t="s">
        <v>831</v>
      </c>
      <c r="E65" s="96" t="s">
        <v>768</v>
      </c>
      <c r="F65" s="821"/>
      <c r="G65" s="824"/>
      <c r="H65" s="99"/>
      <c r="I65" s="99"/>
      <c r="J65" s="99"/>
    </row>
    <row r="66" spans="1:10" ht="90" customHeight="1">
      <c r="A66" s="90" t="s">
        <v>318</v>
      </c>
      <c r="B66" s="92" t="s">
        <v>319</v>
      </c>
      <c r="C66" s="96" t="s">
        <v>315</v>
      </c>
      <c r="D66" s="29" t="s">
        <v>174</v>
      </c>
      <c r="E66" s="29" t="s">
        <v>174</v>
      </c>
      <c r="F66" s="28" t="s">
        <v>821</v>
      </c>
      <c r="G66" s="35" t="s">
        <v>604</v>
      </c>
      <c r="H66" s="99"/>
      <c r="I66" s="99"/>
      <c r="J66" s="99"/>
    </row>
    <row r="67" spans="1:10" ht="86.25" customHeight="1">
      <c r="A67" s="90" t="s">
        <v>320</v>
      </c>
      <c r="B67" s="92" t="s">
        <v>321</v>
      </c>
      <c r="C67" s="96" t="s">
        <v>322</v>
      </c>
      <c r="D67" s="29" t="s">
        <v>368</v>
      </c>
      <c r="E67" s="29" t="s">
        <v>368</v>
      </c>
      <c r="F67" s="112" t="s">
        <v>769</v>
      </c>
      <c r="G67" s="91" t="s">
        <v>606</v>
      </c>
      <c r="H67" s="99"/>
      <c r="I67" s="99"/>
      <c r="J67" s="99"/>
    </row>
    <row r="68" spans="1:10" ht="90" customHeight="1">
      <c r="A68" s="830" t="s">
        <v>323</v>
      </c>
      <c r="B68" s="835" t="s">
        <v>324</v>
      </c>
      <c r="C68" s="836" t="s">
        <v>198</v>
      </c>
      <c r="D68" s="93" t="s">
        <v>672</v>
      </c>
      <c r="E68" s="93" t="s">
        <v>368</v>
      </c>
      <c r="F68" s="53" t="s">
        <v>832</v>
      </c>
      <c r="G68" s="816" t="s">
        <v>605</v>
      </c>
    </row>
    <row r="69" spans="1:10" ht="77.25" customHeight="1">
      <c r="A69" s="830"/>
      <c r="B69" s="835"/>
      <c r="C69" s="836"/>
      <c r="D69" s="93" t="s">
        <v>396</v>
      </c>
      <c r="E69" s="93" t="s">
        <v>396</v>
      </c>
      <c r="F69" s="28" t="s">
        <v>833</v>
      </c>
      <c r="G69" s="816"/>
    </row>
    <row r="70" spans="1:10" ht="14.25" customHeight="1">
      <c r="A70" s="831" t="s">
        <v>325</v>
      </c>
      <c r="B70" s="832"/>
      <c r="C70" s="832"/>
      <c r="D70" s="832"/>
      <c r="E70" s="832"/>
      <c r="F70" s="833"/>
      <c r="G70" s="398"/>
    </row>
    <row r="71" spans="1:10" ht="51" customHeight="1">
      <c r="A71" s="818" t="s">
        <v>326</v>
      </c>
      <c r="B71" s="24" t="s">
        <v>327</v>
      </c>
      <c r="C71" s="96" t="s">
        <v>198</v>
      </c>
      <c r="D71" s="287" t="s">
        <v>174</v>
      </c>
      <c r="E71" s="287" t="s">
        <v>174</v>
      </c>
      <c r="F71" s="123"/>
      <c r="G71" s="91" t="s">
        <v>607</v>
      </c>
      <c r="H71" s="99"/>
      <c r="I71" s="99"/>
      <c r="J71" s="99"/>
    </row>
    <row r="72" spans="1:10" ht="35.25" customHeight="1">
      <c r="A72" s="819"/>
      <c r="B72" s="4" t="s">
        <v>328</v>
      </c>
      <c r="C72" s="5" t="s">
        <v>329</v>
      </c>
      <c r="D72" s="96" t="s">
        <v>608</v>
      </c>
      <c r="E72" s="96" t="s">
        <v>608</v>
      </c>
      <c r="F72" s="123" t="s">
        <v>622</v>
      </c>
      <c r="G72" s="91" t="s">
        <v>606</v>
      </c>
      <c r="H72" s="99"/>
      <c r="I72" s="99"/>
      <c r="J72" s="99"/>
    </row>
    <row r="73" spans="1:10" ht="24.75" customHeight="1">
      <c r="A73" s="90" t="s">
        <v>330</v>
      </c>
      <c r="B73" s="92" t="s">
        <v>331</v>
      </c>
      <c r="C73" s="96" t="s">
        <v>315</v>
      </c>
      <c r="D73" s="96" t="s">
        <v>174</v>
      </c>
      <c r="E73" s="96" t="s">
        <v>174</v>
      </c>
      <c r="F73" s="92" t="s">
        <v>834</v>
      </c>
      <c r="G73" s="91" t="s">
        <v>606</v>
      </c>
      <c r="H73" s="99"/>
      <c r="I73" s="99"/>
      <c r="J73" s="99"/>
    </row>
    <row r="74" spans="1:10" s="25" customFormat="1" ht="30" customHeight="1">
      <c r="A74" s="90" t="s">
        <v>332</v>
      </c>
      <c r="B74" s="92" t="s">
        <v>333</v>
      </c>
      <c r="C74" s="96" t="s">
        <v>198</v>
      </c>
      <c r="D74" s="96" t="s">
        <v>174</v>
      </c>
      <c r="E74" s="96" t="s">
        <v>174</v>
      </c>
      <c r="F74" s="92" t="s">
        <v>835</v>
      </c>
      <c r="G74" s="91" t="s">
        <v>606</v>
      </c>
      <c r="H74" s="99"/>
      <c r="I74" s="99"/>
      <c r="J74" s="99"/>
    </row>
    <row r="75" spans="1:10" ht="29.25" customHeight="1">
      <c r="A75" s="90" t="s">
        <v>334</v>
      </c>
      <c r="B75" s="92" t="s">
        <v>335</v>
      </c>
      <c r="C75" s="96" t="s">
        <v>336</v>
      </c>
      <c r="D75" s="96" t="s">
        <v>174</v>
      </c>
      <c r="E75" s="96" t="s">
        <v>174</v>
      </c>
      <c r="F75" s="114" t="s">
        <v>770</v>
      </c>
      <c r="G75" s="91" t="s">
        <v>606</v>
      </c>
      <c r="H75" s="99"/>
      <c r="I75" s="99"/>
      <c r="J75" s="99"/>
    </row>
    <row r="76" spans="1:10" ht="30.75" customHeight="1">
      <c r="A76" s="90" t="s">
        <v>337</v>
      </c>
      <c r="B76" s="92" t="s">
        <v>338</v>
      </c>
      <c r="C76" s="96" t="s">
        <v>198</v>
      </c>
      <c r="D76" s="96" t="s">
        <v>174</v>
      </c>
      <c r="E76" s="96" t="s">
        <v>174</v>
      </c>
      <c r="F76" s="92" t="s">
        <v>610</v>
      </c>
      <c r="G76" s="91" t="s">
        <v>609</v>
      </c>
      <c r="H76" s="99"/>
      <c r="I76" s="99"/>
      <c r="J76" s="99"/>
    </row>
    <row r="77" spans="1:10" ht="55.5" customHeight="1">
      <c r="A77" s="818" t="s">
        <v>339</v>
      </c>
      <c r="B77" s="24" t="s">
        <v>340</v>
      </c>
      <c r="C77" s="96" t="s">
        <v>341</v>
      </c>
      <c r="D77" s="96" t="s">
        <v>174</v>
      </c>
      <c r="E77" s="96" t="s">
        <v>174</v>
      </c>
      <c r="F77" s="92" t="s">
        <v>771</v>
      </c>
      <c r="G77" s="816" t="s">
        <v>611</v>
      </c>
      <c r="H77" s="99"/>
      <c r="I77" s="99"/>
      <c r="J77" s="99"/>
    </row>
    <row r="78" spans="1:10" ht="53.25" customHeight="1">
      <c r="A78" s="819"/>
      <c r="B78" s="4" t="s">
        <v>342</v>
      </c>
      <c r="C78" s="5" t="s">
        <v>343</v>
      </c>
      <c r="D78" s="96" t="s">
        <v>174</v>
      </c>
      <c r="E78" s="96" t="s">
        <v>174</v>
      </c>
      <c r="F78" s="92" t="s">
        <v>771</v>
      </c>
      <c r="G78" s="816"/>
      <c r="H78" s="99"/>
      <c r="I78" s="99"/>
      <c r="J78" s="99"/>
    </row>
    <row r="79" spans="1:10" ht="15" customHeight="1">
      <c r="A79" s="817" t="s">
        <v>344</v>
      </c>
      <c r="B79" s="817"/>
      <c r="C79" s="817"/>
      <c r="D79" s="817"/>
      <c r="E79" s="817"/>
      <c r="F79" s="817"/>
      <c r="G79" s="817"/>
      <c r="H79" s="99"/>
      <c r="I79" s="99"/>
      <c r="J79" s="99"/>
    </row>
    <row r="80" spans="1:10" ht="39.75" customHeight="1">
      <c r="A80" s="822" t="s">
        <v>345</v>
      </c>
      <c r="B80" s="24" t="s">
        <v>346</v>
      </c>
      <c r="C80" s="89" t="s">
        <v>347</v>
      </c>
      <c r="D80" s="286" t="s">
        <v>174</v>
      </c>
      <c r="E80" s="287" t="s">
        <v>174</v>
      </c>
      <c r="F80" s="820" t="s">
        <v>836</v>
      </c>
      <c r="G80" s="816" t="s">
        <v>612</v>
      </c>
      <c r="H80" s="99"/>
      <c r="I80" s="99"/>
      <c r="J80" s="99"/>
    </row>
    <row r="81" spans="1:10" ht="36.75" customHeight="1">
      <c r="A81" s="819"/>
      <c r="B81" s="4" t="s">
        <v>348</v>
      </c>
      <c r="C81" s="5" t="s">
        <v>349</v>
      </c>
      <c r="D81" s="96" t="s">
        <v>368</v>
      </c>
      <c r="E81" s="96" t="s">
        <v>368</v>
      </c>
      <c r="F81" s="821"/>
      <c r="G81" s="816"/>
      <c r="H81" s="99"/>
      <c r="I81" s="99"/>
      <c r="J81" s="99"/>
    </row>
    <row r="82" spans="1:10" ht="37.5" customHeight="1">
      <c r="A82" s="818" t="s">
        <v>350</v>
      </c>
      <c r="B82" s="24" t="s">
        <v>351</v>
      </c>
      <c r="C82" s="96" t="s">
        <v>347</v>
      </c>
      <c r="D82" s="287" t="s">
        <v>174</v>
      </c>
      <c r="E82" s="287" t="s">
        <v>174</v>
      </c>
      <c r="F82" s="814" t="s">
        <v>837</v>
      </c>
      <c r="G82" s="816" t="s">
        <v>613</v>
      </c>
      <c r="H82" s="99"/>
      <c r="I82" s="99"/>
      <c r="J82" s="99"/>
    </row>
    <row r="83" spans="1:10" ht="36" customHeight="1">
      <c r="A83" s="819"/>
      <c r="B83" s="4" t="s">
        <v>352</v>
      </c>
      <c r="C83" s="5" t="s">
        <v>349</v>
      </c>
      <c r="D83" s="93" t="s">
        <v>369</v>
      </c>
      <c r="E83" s="93" t="s">
        <v>368</v>
      </c>
      <c r="F83" s="815"/>
      <c r="G83" s="816"/>
      <c r="H83" s="99"/>
      <c r="I83" s="99"/>
      <c r="J83" s="99"/>
    </row>
    <row r="84" spans="1:10" ht="39.75" customHeight="1">
      <c r="A84" s="818">
        <v>16</v>
      </c>
      <c r="B84" s="24" t="s">
        <v>353</v>
      </c>
      <c r="C84" s="96" t="s">
        <v>198</v>
      </c>
      <c r="D84" s="287" t="s">
        <v>174</v>
      </c>
      <c r="E84" s="287" t="s">
        <v>174</v>
      </c>
      <c r="F84" s="820" t="s">
        <v>838</v>
      </c>
      <c r="G84" s="816" t="s">
        <v>614</v>
      </c>
      <c r="H84" s="99"/>
      <c r="I84" s="99"/>
      <c r="J84" s="99"/>
    </row>
    <row r="85" spans="1:10" ht="18" customHeight="1">
      <c r="A85" s="819"/>
      <c r="B85" s="4" t="s">
        <v>354</v>
      </c>
      <c r="C85" s="5" t="s">
        <v>301</v>
      </c>
      <c r="D85" s="96" t="s">
        <v>615</v>
      </c>
      <c r="E85" s="96" t="s">
        <v>839</v>
      </c>
      <c r="F85" s="821"/>
      <c r="G85" s="816"/>
      <c r="H85" s="99"/>
      <c r="I85" s="99"/>
      <c r="J85" s="99"/>
    </row>
    <row r="86" spans="1:10" ht="40.5" customHeight="1">
      <c r="A86" s="818" t="s">
        <v>355</v>
      </c>
      <c r="B86" s="24" t="s">
        <v>356</v>
      </c>
      <c r="C86" s="96" t="s">
        <v>357</v>
      </c>
      <c r="D86" s="287" t="s">
        <v>174</v>
      </c>
      <c r="E86" s="287" t="s">
        <v>174</v>
      </c>
      <c r="F86" s="814" t="s">
        <v>842</v>
      </c>
      <c r="G86" s="816" t="s">
        <v>616</v>
      </c>
      <c r="H86" s="99"/>
      <c r="I86" s="99"/>
      <c r="J86" s="99"/>
    </row>
    <row r="87" spans="1:10" ht="38.25" customHeight="1">
      <c r="A87" s="819"/>
      <c r="B87" s="4" t="s">
        <v>358</v>
      </c>
      <c r="C87" s="5" t="s">
        <v>359</v>
      </c>
      <c r="D87" s="93" t="s">
        <v>840</v>
      </c>
      <c r="E87" s="93" t="s">
        <v>841</v>
      </c>
      <c r="F87" s="815"/>
      <c r="G87" s="816"/>
      <c r="H87" s="99"/>
      <c r="I87" s="99"/>
      <c r="J87" s="99"/>
    </row>
    <row r="88" spans="1:10" ht="42" customHeight="1">
      <c r="A88" s="90" t="s">
        <v>360</v>
      </c>
      <c r="B88" s="92" t="s">
        <v>361</v>
      </c>
      <c r="C88" s="96" t="s">
        <v>357</v>
      </c>
      <c r="D88" s="96" t="s">
        <v>368</v>
      </c>
      <c r="E88" s="96" t="s">
        <v>368</v>
      </c>
      <c r="F88" s="28" t="s">
        <v>843</v>
      </c>
      <c r="G88" s="96" t="s">
        <v>619</v>
      </c>
      <c r="H88" s="99"/>
      <c r="I88" s="99"/>
      <c r="J88" s="99"/>
    </row>
    <row r="89" spans="1:10" ht="60" customHeight="1">
      <c r="A89" s="90" t="s">
        <v>362</v>
      </c>
      <c r="B89" s="92" t="s">
        <v>363</v>
      </c>
      <c r="C89" s="96" t="s">
        <v>617</v>
      </c>
      <c r="D89" s="96" t="s">
        <v>368</v>
      </c>
      <c r="E89" s="96" t="s">
        <v>368</v>
      </c>
      <c r="F89" s="92" t="s">
        <v>844</v>
      </c>
      <c r="G89" s="96" t="s">
        <v>620</v>
      </c>
      <c r="H89" s="99"/>
      <c r="I89" s="99"/>
      <c r="J89" s="99"/>
    </row>
    <row r="90" spans="1:10" ht="39.75" customHeight="1">
      <c r="A90" s="90" t="s">
        <v>364</v>
      </c>
      <c r="B90" s="92" t="s">
        <v>365</v>
      </c>
      <c r="C90" s="96" t="s">
        <v>618</v>
      </c>
      <c r="D90" s="96" t="s">
        <v>369</v>
      </c>
      <c r="E90" s="96" t="s">
        <v>369</v>
      </c>
      <c r="F90" s="92" t="s">
        <v>845</v>
      </c>
      <c r="G90" s="96" t="s">
        <v>621</v>
      </c>
      <c r="H90" s="99"/>
      <c r="I90" s="99"/>
      <c r="J90" s="99"/>
    </row>
    <row r="91" spans="1:10" ht="63.75" customHeight="1">
      <c r="A91" s="90" t="s">
        <v>366</v>
      </c>
      <c r="B91" s="92" t="s">
        <v>367</v>
      </c>
      <c r="C91" s="96" t="s">
        <v>618</v>
      </c>
      <c r="D91" s="96" t="s">
        <v>369</v>
      </c>
      <c r="E91" s="96" t="s">
        <v>369</v>
      </c>
      <c r="F91" s="115" t="s">
        <v>846</v>
      </c>
      <c r="G91" s="96" t="s">
        <v>586</v>
      </c>
      <c r="H91" s="99"/>
      <c r="I91" s="99"/>
      <c r="J91" s="99"/>
    </row>
    <row r="94" spans="1:10" s="30" customFormat="1">
      <c r="A94" s="54"/>
      <c r="B94" s="117"/>
      <c r="C94" s="118"/>
      <c r="D94" s="56"/>
      <c r="E94" s="56"/>
      <c r="F94" s="57"/>
      <c r="G94" s="117"/>
      <c r="H94"/>
      <c r="I94"/>
      <c r="J94"/>
    </row>
    <row r="95" spans="1:10" s="30" customFormat="1">
      <c r="A95" s="54"/>
      <c r="B95" s="117"/>
      <c r="C95" s="118"/>
      <c r="D95" s="56"/>
      <c r="E95" s="56"/>
      <c r="F95" s="56"/>
      <c r="G95" s="117"/>
      <c r="H95"/>
      <c r="I95"/>
      <c r="J95"/>
    </row>
    <row r="96" spans="1:10" s="30" customFormat="1">
      <c r="A96" s="54"/>
      <c r="B96" s="117"/>
      <c r="C96" s="118"/>
      <c r="D96" s="55"/>
      <c r="E96" s="55"/>
      <c r="F96" s="119"/>
      <c r="G96" s="117"/>
      <c r="H96"/>
      <c r="I96"/>
      <c r="J96"/>
    </row>
    <row r="97" spans="1:10" s="30" customFormat="1">
      <c r="A97" s="54"/>
      <c r="B97" s="117"/>
      <c r="C97" s="118"/>
      <c r="D97" s="55"/>
      <c r="E97" s="55"/>
      <c r="F97" s="119"/>
      <c r="G97" s="117"/>
      <c r="H97"/>
      <c r="I97"/>
      <c r="J97"/>
    </row>
    <row r="98" spans="1:10" s="30" customFormat="1">
      <c r="A98" s="54"/>
      <c r="B98" s="117"/>
      <c r="C98" s="118"/>
      <c r="D98" s="55"/>
      <c r="E98" s="55"/>
      <c r="F98" s="119"/>
      <c r="G98" s="117"/>
      <c r="H98"/>
      <c r="I98"/>
      <c r="J98"/>
    </row>
    <row r="99" spans="1:10" s="30" customFormat="1">
      <c r="A99" s="54"/>
      <c r="B99" s="117"/>
      <c r="C99" s="118"/>
      <c r="D99" s="55"/>
      <c r="E99" s="55"/>
      <c r="F99" s="119"/>
      <c r="G99" s="117"/>
      <c r="H99"/>
      <c r="I99"/>
      <c r="J99"/>
    </row>
    <row r="100" spans="1:10" s="30" customFormat="1">
      <c r="A100" s="54"/>
      <c r="B100" s="117"/>
      <c r="C100" s="118"/>
      <c r="D100" s="56"/>
      <c r="E100" s="56"/>
      <c r="F100" s="57"/>
      <c r="G100" s="117"/>
      <c r="H100"/>
      <c r="I100"/>
      <c r="J100"/>
    </row>
    <row r="101" spans="1:10" s="30" customFormat="1">
      <c r="A101" s="117"/>
      <c r="B101" s="117"/>
      <c r="C101" s="118"/>
      <c r="D101" s="56"/>
      <c r="E101" s="56"/>
      <c r="F101" s="56"/>
      <c r="G101" s="117"/>
      <c r="H101"/>
      <c r="I101"/>
      <c r="J101"/>
    </row>
    <row r="102" spans="1:10">
      <c r="A102" s="43"/>
    </row>
  </sheetData>
  <mergeCells count="65">
    <mergeCell ref="A46:A47"/>
    <mergeCell ref="A49:A50"/>
    <mergeCell ref="F11:F13"/>
    <mergeCell ref="A10:G10"/>
    <mergeCell ref="G11:G13"/>
    <mergeCell ref="F19:F20"/>
    <mergeCell ref="F33:F34"/>
    <mergeCell ref="A33:A34"/>
    <mergeCell ref="C17:C18"/>
    <mergeCell ref="A11:A12"/>
    <mergeCell ref="A14:A15"/>
    <mergeCell ref="A19:A20"/>
    <mergeCell ref="G14:G15"/>
    <mergeCell ref="G16:G18"/>
    <mergeCell ref="G19:G20"/>
    <mergeCell ref="G24:G25"/>
    <mergeCell ref="A70:F70"/>
    <mergeCell ref="A24:A25"/>
    <mergeCell ref="A28:A30"/>
    <mergeCell ref="F24:F27"/>
    <mergeCell ref="F80:F81"/>
    <mergeCell ref="F64:F65"/>
    <mergeCell ref="F40:F41"/>
    <mergeCell ref="B68:B69"/>
    <mergeCell ref="A68:A69"/>
    <mergeCell ref="C68:C69"/>
    <mergeCell ref="A55:A58"/>
    <mergeCell ref="C40:C41"/>
    <mergeCell ref="A40:A41"/>
    <mergeCell ref="A42:A43"/>
    <mergeCell ref="A71:A72"/>
    <mergeCell ref="A77:A78"/>
    <mergeCell ref="A2:G2"/>
    <mergeCell ref="A3:G3"/>
    <mergeCell ref="A4:F4"/>
    <mergeCell ref="A5:G5"/>
    <mergeCell ref="D7:E7"/>
    <mergeCell ref="G7:G8"/>
    <mergeCell ref="A7:A8"/>
    <mergeCell ref="B7:B8"/>
    <mergeCell ref="C7:C8"/>
    <mergeCell ref="F7:F8"/>
    <mergeCell ref="G28:G30"/>
    <mergeCell ref="G33:G34"/>
    <mergeCell ref="G40:G41"/>
    <mergeCell ref="G42:G43"/>
    <mergeCell ref="G46:G47"/>
    <mergeCell ref="G49:G50"/>
    <mergeCell ref="G55:G58"/>
    <mergeCell ref="G62:G63"/>
    <mergeCell ref="G64:G65"/>
    <mergeCell ref="G68:G69"/>
    <mergeCell ref="F86:F87"/>
    <mergeCell ref="G86:G87"/>
    <mergeCell ref="G77:G78"/>
    <mergeCell ref="A79:G79"/>
    <mergeCell ref="G80:G81"/>
    <mergeCell ref="G82:G83"/>
    <mergeCell ref="G84:G85"/>
    <mergeCell ref="A84:A85"/>
    <mergeCell ref="A86:A87"/>
    <mergeCell ref="F84:F85"/>
    <mergeCell ref="A82:A83"/>
    <mergeCell ref="A80:A81"/>
    <mergeCell ref="F82:F83"/>
  </mergeCells>
  <printOptions horizontalCentered="1"/>
  <pageMargins left="0.35433070866141736" right="0.35433070866141736" top="0.74803149606299213" bottom="0.62992125984251968" header="0.31496062992125984" footer="0.31496062992125984"/>
  <pageSetup paperSize="9" scale="55" orientation="landscape" r:id="rId1"/>
  <headerFooter>
    <oddFooter>&amp;C&amp;P</oddFooter>
  </headerFooter>
  <rowBreaks count="3" manualBreakCount="3">
    <brk id="23" max="16383" man="1"/>
    <brk id="41" max="16383" man="1"/>
    <brk id="58" max="16383" man="1"/>
  </rowBreaks>
</worksheet>
</file>

<file path=xl/worksheets/sheet7.xml><?xml version="1.0" encoding="utf-8"?>
<worksheet xmlns="http://schemas.openxmlformats.org/spreadsheetml/2006/main" xmlns:r="http://schemas.openxmlformats.org/officeDocument/2006/relationships">
  <dimension ref="A1:X104"/>
  <sheetViews>
    <sheetView view="pageBreakPreview" zoomScale="90" zoomScaleSheetLayoutView="90" zoomScalePageLayoutView="142" workbookViewId="0">
      <pane ySplit="7" topLeftCell="A8" activePane="bottomLeft" state="frozen"/>
      <selection activeCell="I13" sqref="I13"/>
      <selection pane="bottomLeft" activeCell="N95" sqref="N95:N102"/>
    </sheetView>
  </sheetViews>
  <sheetFormatPr defaultRowHeight="12.75"/>
  <cols>
    <col min="1" max="1" width="3.85546875" style="52" customWidth="1"/>
    <col min="2" max="2" width="24.28515625" style="52" customWidth="1"/>
    <col min="3" max="3" width="7.140625" style="52" customWidth="1"/>
    <col min="4" max="4" width="6.28515625" style="52" customWidth="1"/>
    <col min="5" max="5" width="24.85546875" style="52" customWidth="1"/>
    <col min="6" max="6" width="10.28515625" style="52" customWidth="1"/>
    <col min="7" max="7" width="10.140625" style="52" customWidth="1"/>
    <col min="8" max="8" width="9" style="52" customWidth="1"/>
    <col min="9" max="9" width="8.28515625" style="52" customWidth="1"/>
    <col min="10" max="10" width="8" style="52" customWidth="1"/>
    <col min="11" max="11" width="5.7109375" style="52" customWidth="1"/>
    <col min="12" max="12" width="9.7109375" style="52" customWidth="1"/>
    <col min="13" max="13" width="7" style="52" customWidth="1"/>
    <col min="14" max="14" width="35" style="52" customWidth="1"/>
    <col min="15" max="15" width="5" style="52" customWidth="1"/>
    <col min="16" max="16" width="4" style="52" customWidth="1"/>
    <col min="17" max="17" width="7.5703125" style="52" customWidth="1"/>
    <col min="18" max="18" width="7.28515625" style="52" customWidth="1"/>
    <col min="19" max="19" width="6.85546875" style="52" customWidth="1"/>
    <col min="20" max="20" width="7.5703125" style="52" customWidth="1"/>
    <col min="21" max="21" width="4.5703125" style="52" customWidth="1"/>
    <col min="22" max="22" width="4.28515625" style="52" customWidth="1"/>
    <col min="23" max="23" width="3.28515625" style="52" customWidth="1"/>
    <col min="24" max="24" width="9.140625" style="153"/>
  </cols>
  <sheetData>
    <row r="1" spans="1:24" s="25" customFormat="1" ht="26.25" customHeight="1">
      <c r="R1" s="883" t="s">
        <v>759</v>
      </c>
      <c r="S1" s="883"/>
      <c r="T1" s="883"/>
      <c r="U1" s="883"/>
      <c r="V1" s="883"/>
      <c r="W1" s="883"/>
      <c r="X1" s="153"/>
    </row>
    <row r="2" spans="1:24" s="1" customFormat="1" ht="18" customHeight="1">
      <c r="A2" s="884" t="s">
        <v>924</v>
      </c>
      <c r="B2" s="884"/>
      <c r="C2" s="884"/>
      <c r="D2" s="884"/>
      <c r="E2" s="884"/>
      <c r="F2" s="884"/>
      <c r="G2" s="884"/>
      <c r="H2" s="884"/>
      <c r="I2" s="884"/>
      <c r="J2" s="884"/>
      <c r="K2" s="884"/>
      <c r="L2" s="884"/>
      <c r="M2" s="884"/>
      <c r="N2" s="884"/>
      <c r="O2" s="884"/>
      <c r="P2" s="884"/>
      <c r="Q2" s="884"/>
      <c r="R2" s="884"/>
      <c r="S2" s="884"/>
      <c r="T2" s="884"/>
      <c r="U2" s="884"/>
      <c r="V2" s="144"/>
      <c r="X2" s="154"/>
    </row>
    <row r="3" spans="1:24" s="1" customFormat="1" ht="19.5" customHeight="1">
      <c r="A3" s="885" t="s">
        <v>5</v>
      </c>
      <c r="B3" s="885" t="s">
        <v>38</v>
      </c>
      <c r="C3" s="881" t="s">
        <v>39</v>
      </c>
      <c r="D3" s="881" t="s">
        <v>40</v>
      </c>
      <c r="E3" s="885" t="s">
        <v>45</v>
      </c>
      <c r="F3" s="886" t="s">
        <v>41</v>
      </c>
      <c r="G3" s="885" t="s">
        <v>42</v>
      </c>
      <c r="H3" s="874" t="s">
        <v>37</v>
      </c>
      <c r="I3" s="874"/>
      <c r="J3" s="874"/>
      <c r="K3" s="874"/>
      <c r="L3" s="874"/>
      <c r="M3" s="874"/>
      <c r="N3" s="885" t="s">
        <v>46</v>
      </c>
      <c r="O3" s="889" t="s">
        <v>7</v>
      </c>
      <c r="P3" s="889"/>
      <c r="Q3" s="889"/>
      <c r="R3" s="889"/>
      <c r="S3" s="889"/>
      <c r="T3" s="889"/>
      <c r="U3" s="889"/>
      <c r="V3" s="889"/>
      <c r="W3" s="881" t="s">
        <v>50</v>
      </c>
      <c r="X3" s="895" t="s">
        <v>738</v>
      </c>
    </row>
    <row r="4" spans="1:24" s="1" customFormat="1" ht="48" customHeight="1">
      <c r="A4" s="885"/>
      <c r="B4" s="885"/>
      <c r="C4" s="881"/>
      <c r="D4" s="881"/>
      <c r="E4" s="885"/>
      <c r="F4" s="886"/>
      <c r="G4" s="885"/>
      <c r="H4" s="891" t="s">
        <v>0</v>
      </c>
      <c r="I4" s="881" t="s">
        <v>1</v>
      </c>
      <c r="J4" s="881" t="s">
        <v>2</v>
      </c>
      <c r="K4" s="881" t="s">
        <v>3</v>
      </c>
      <c r="L4" s="885" t="s">
        <v>33</v>
      </c>
      <c r="M4" s="885"/>
      <c r="N4" s="885"/>
      <c r="O4" s="887" t="s">
        <v>6</v>
      </c>
      <c r="P4" s="888"/>
      <c r="Q4" s="887" t="s">
        <v>48</v>
      </c>
      <c r="R4" s="888"/>
      <c r="S4" s="887" t="s">
        <v>49</v>
      </c>
      <c r="T4" s="887"/>
      <c r="U4" s="887" t="s">
        <v>8</v>
      </c>
      <c r="V4" s="887"/>
      <c r="W4" s="881"/>
      <c r="X4" s="896"/>
    </row>
    <row r="5" spans="1:24" s="1" customFormat="1" ht="70.5" customHeight="1">
      <c r="A5" s="885"/>
      <c r="B5" s="885"/>
      <c r="C5" s="881"/>
      <c r="D5" s="881"/>
      <c r="E5" s="885"/>
      <c r="F5" s="886"/>
      <c r="G5" s="885"/>
      <c r="H5" s="891"/>
      <c r="I5" s="881"/>
      <c r="J5" s="881"/>
      <c r="K5" s="881"/>
      <c r="L5" s="131" t="s">
        <v>43</v>
      </c>
      <c r="M5" s="131" t="s">
        <v>44</v>
      </c>
      <c r="N5" s="885"/>
      <c r="O5" s="146" t="s">
        <v>11</v>
      </c>
      <c r="P5" s="146" t="s">
        <v>12</v>
      </c>
      <c r="Q5" s="146" t="s">
        <v>11</v>
      </c>
      <c r="R5" s="146" t="s">
        <v>12</v>
      </c>
      <c r="S5" s="146" t="s">
        <v>11</v>
      </c>
      <c r="T5" s="146" t="s">
        <v>12</v>
      </c>
      <c r="U5" s="146" t="s">
        <v>11</v>
      </c>
      <c r="V5" s="146" t="s">
        <v>12</v>
      </c>
      <c r="W5" s="881"/>
      <c r="X5" s="897"/>
    </row>
    <row r="6" spans="1:24" s="1" customFormat="1">
      <c r="A6" s="147">
        <v>1</v>
      </c>
      <c r="B6" s="147">
        <v>2</v>
      </c>
      <c r="C6" s="147">
        <v>3</v>
      </c>
      <c r="D6" s="147">
        <v>4</v>
      </c>
      <c r="E6" s="147">
        <v>5</v>
      </c>
      <c r="F6" s="147">
        <v>6</v>
      </c>
      <c r="G6" s="147">
        <v>7</v>
      </c>
      <c r="H6" s="147">
        <v>8</v>
      </c>
      <c r="I6" s="147">
        <v>9</v>
      </c>
      <c r="J6" s="147">
        <v>10</v>
      </c>
      <c r="K6" s="147">
        <v>11</v>
      </c>
      <c r="L6" s="147">
        <v>12</v>
      </c>
      <c r="M6" s="147">
        <v>13</v>
      </c>
      <c r="N6" s="147">
        <v>14</v>
      </c>
      <c r="O6" s="147">
        <v>15</v>
      </c>
      <c r="P6" s="147">
        <v>16</v>
      </c>
      <c r="Q6" s="147">
        <v>17</v>
      </c>
      <c r="R6" s="147">
        <v>18</v>
      </c>
      <c r="S6" s="148">
        <v>19</v>
      </c>
      <c r="T6" s="148">
        <v>20</v>
      </c>
      <c r="U6" s="148">
        <v>21</v>
      </c>
      <c r="V6" s="148">
        <v>22</v>
      </c>
      <c r="W6" s="149">
        <v>23</v>
      </c>
      <c r="X6" s="155">
        <v>24</v>
      </c>
    </row>
    <row r="7" spans="1:24" s="1" customFormat="1" ht="15.75" customHeight="1">
      <c r="A7" s="890" t="s">
        <v>47</v>
      </c>
      <c r="B7" s="890"/>
      <c r="C7" s="890"/>
      <c r="D7" s="890"/>
      <c r="E7" s="890"/>
      <c r="F7" s="890"/>
      <c r="G7" s="890"/>
      <c r="H7" s="890"/>
      <c r="I7" s="890"/>
      <c r="J7" s="890"/>
      <c r="K7" s="890"/>
      <c r="L7" s="890"/>
      <c r="M7" s="890"/>
      <c r="N7" s="890"/>
      <c r="O7" s="890"/>
      <c r="P7" s="890"/>
      <c r="Q7" s="890"/>
      <c r="R7" s="890"/>
      <c r="S7" s="890"/>
      <c r="T7" s="890"/>
      <c r="U7" s="890"/>
      <c r="V7" s="890"/>
      <c r="W7" s="149"/>
      <c r="X7" s="155"/>
    </row>
    <row r="8" spans="1:24" s="2" customFormat="1" ht="23.25" customHeight="1">
      <c r="A8" s="873" t="s">
        <v>195</v>
      </c>
      <c r="B8" s="873" t="s">
        <v>626</v>
      </c>
      <c r="C8" s="868" t="s">
        <v>399</v>
      </c>
      <c r="D8" s="868" t="s">
        <v>400</v>
      </c>
      <c r="E8" s="873" t="s">
        <v>401</v>
      </c>
      <c r="F8" s="869">
        <v>12000</v>
      </c>
      <c r="G8" s="79" t="s">
        <v>402</v>
      </c>
      <c r="H8" s="80">
        <v>12000</v>
      </c>
      <c r="I8" s="80">
        <v>0</v>
      </c>
      <c r="J8" s="80">
        <v>0</v>
      </c>
      <c r="K8" s="80">
        <v>0</v>
      </c>
      <c r="L8" s="80">
        <v>12000</v>
      </c>
      <c r="M8" s="80">
        <v>0</v>
      </c>
      <c r="N8" s="882" t="s">
        <v>931</v>
      </c>
      <c r="O8" s="142">
        <v>10</v>
      </c>
      <c r="P8" s="142"/>
      <c r="Q8" s="142"/>
      <c r="R8" s="83"/>
      <c r="S8" s="60"/>
      <c r="T8" s="60"/>
      <c r="U8" s="60"/>
      <c r="V8" s="60"/>
      <c r="W8" s="868" t="s">
        <v>403</v>
      </c>
      <c r="X8" s="851"/>
    </row>
    <row r="9" spans="1:24" s="2" customFormat="1" ht="16.5" customHeight="1">
      <c r="A9" s="873"/>
      <c r="B9" s="873"/>
      <c r="C9" s="868"/>
      <c r="D9" s="868"/>
      <c r="E9" s="873"/>
      <c r="F9" s="869"/>
      <c r="G9" s="132">
        <v>2015</v>
      </c>
      <c r="H9" s="134">
        <v>6000</v>
      </c>
      <c r="I9" s="134"/>
      <c r="J9" s="134"/>
      <c r="K9" s="134"/>
      <c r="L9" s="134">
        <v>6000</v>
      </c>
      <c r="M9" s="134"/>
      <c r="N9" s="882"/>
      <c r="O9" s="142"/>
      <c r="P9" s="142"/>
      <c r="Q9" s="142"/>
      <c r="R9" s="145"/>
      <c r="S9" s="61"/>
      <c r="T9" s="61"/>
      <c r="U9" s="61"/>
      <c r="V9" s="61"/>
      <c r="W9" s="868"/>
      <c r="X9" s="852"/>
    </row>
    <row r="10" spans="1:24" s="2" customFormat="1" ht="16.5" customHeight="1">
      <c r="A10" s="873"/>
      <c r="B10" s="873"/>
      <c r="C10" s="868"/>
      <c r="D10" s="868"/>
      <c r="E10" s="873"/>
      <c r="F10" s="869"/>
      <c r="G10" s="132">
        <v>2016</v>
      </c>
      <c r="H10" s="134">
        <v>6000</v>
      </c>
      <c r="I10" s="134"/>
      <c r="J10" s="134"/>
      <c r="K10" s="134"/>
      <c r="L10" s="134">
        <v>6000</v>
      </c>
      <c r="M10" s="134"/>
      <c r="N10" s="882"/>
      <c r="O10" s="142"/>
      <c r="P10" s="142"/>
      <c r="Q10" s="142"/>
      <c r="R10" s="145"/>
      <c r="S10" s="61"/>
      <c r="T10" s="61"/>
      <c r="U10" s="61"/>
      <c r="V10" s="61"/>
      <c r="W10" s="868"/>
      <c r="X10" s="852"/>
    </row>
    <row r="11" spans="1:24" s="2" customFormat="1" ht="16.5" customHeight="1">
      <c r="A11" s="873"/>
      <c r="B11" s="873"/>
      <c r="C11" s="868"/>
      <c r="D11" s="868"/>
      <c r="E11" s="873"/>
      <c r="F11" s="869"/>
      <c r="G11" s="132">
        <v>2017</v>
      </c>
      <c r="H11" s="134"/>
      <c r="I11" s="134"/>
      <c r="J11" s="134"/>
      <c r="K11" s="134"/>
      <c r="L11" s="134"/>
      <c r="M11" s="134"/>
      <c r="N11" s="882"/>
      <c r="O11" s="142">
        <v>10</v>
      </c>
      <c r="P11" s="142">
        <v>8</v>
      </c>
      <c r="Q11" s="142">
        <v>15000</v>
      </c>
      <c r="R11" s="83" t="s">
        <v>625</v>
      </c>
      <c r="S11" s="61"/>
      <c r="T11" s="61"/>
      <c r="U11" s="61"/>
      <c r="V11" s="61"/>
      <c r="W11" s="868"/>
      <c r="X11" s="853"/>
    </row>
    <row r="12" spans="1:24" s="2" customFormat="1" ht="23.25" customHeight="1">
      <c r="A12" s="873" t="s">
        <v>404</v>
      </c>
      <c r="B12" s="873" t="s">
        <v>405</v>
      </c>
      <c r="C12" s="868" t="s">
        <v>629</v>
      </c>
      <c r="D12" s="868" t="s">
        <v>400</v>
      </c>
      <c r="E12" s="873" t="s">
        <v>406</v>
      </c>
      <c r="F12" s="869">
        <v>4500</v>
      </c>
      <c r="G12" s="79" t="s">
        <v>402</v>
      </c>
      <c r="H12" s="80">
        <v>4500</v>
      </c>
      <c r="I12" s="80">
        <v>0</v>
      </c>
      <c r="J12" s="80">
        <v>0</v>
      </c>
      <c r="K12" s="80">
        <v>0</v>
      </c>
      <c r="L12" s="80">
        <v>4500</v>
      </c>
      <c r="M12" s="80">
        <v>0</v>
      </c>
      <c r="N12" s="882" t="s">
        <v>624</v>
      </c>
      <c r="O12" s="163">
        <v>4</v>
      </c>
      <c r="P12" s="163">
        <v>2</v>
      </c>
      <c r="Q12" s="163"/>
      <c r="R12" s="83"/>
      <c r="S12" s="166"/>
      <c r="T12" s="166"/>
      <c r="U12" s="166"/>
      <c r="V12" s="166"/>
      <c r="W12" s="868" t="s">
        <v>403</v>
      </c>
      <c r="X12" s="851"/>
    </row>
    <row r="13" spans="1:24" s="2" customFormat="1" ht="20.25" customHeight="1">
      <c r="A13" s="873"/>
      <c r="B13" s="873"/>
      <c r="C13" s="868"/>
      <c r="D13" s="868"/>
      <c r="E13" s="873"/>
      <c r="F13" s="869"/>
      <c r="G13" s="163">
        <v>2015</v>
      </c>
      <c r="H13" s="165">
        <v>2250</v>
      </c>
      <c r="I13" s="165"/>
      <c r="J13" s="165"/>
      <c r="K13" s="165"/>
      <c r="L13" s="165">
        <v>2250</v>
      </c>
      <c r="M13" s="165"/>
      <c r="N13" s="882"/>
      <c r="O13" s="163"/>
      <c r="P13" s="163"/>
      <c r="Q13" s="163"/>
      <c r="R13" s="166"/>
      <c r="S13" s="157"/>
      <c r="T13" s="157"/>
      <c r="U13" s="157"/>
      <c r="V13" s="157"/>
      <c r="W13" s="868"/>
      <c r="X13" s="852"/>
    </row>
    <row r="14" spans="1:24" s="2" customFormat="1" ht="21" customHeight="1">
      <c r="A14" s="873"/>
      <c r="B14" s="873"/>
      <c r="C14" s="868"/>
      <c r="D14" s="868"/>
      <c r="E14" s="873"/>
      <c r="F14" s="869"/>
      <c r="G14" s="163">
        <v>2016</v>
      </c>
      <c r="H14" s="165">
        <v>2250</v>
      </c>
      <c r="I14" s="165"/>
      <c r="J14" s="165"/>
      <c r="K14" s="165"/>
      <c r="L14" s="165">
        <v>2250</v>
      </c>
      <c r="M14" s="165"/>
      <c r="N14" s="882"/>
      <c r="O14" s="163"/>
      <c r="P14" s="163"/>
      <c r="Q14" s="163"/>
      <c r="R14" s="166"/>
      <c r="S14" s="157"/>
      <c r="T14" s="157"/>
      <c r="U14" s="157"/>
      <c r="V14" s="157"/>
      <c r="W14" s="868"/>
      <c r="X14" s="852"/>
    </row>
    <row r="15" spans="1:24" s="2" customFormat="1" ht="24.75" customHeight="1">
      <c r="A15" s="873"/>
      <c r="B15" s="873"/>
      <c r="C15" s="868"/>
      <c r="D15" s="868"/>
      <c r="E15" s="873"/>
      <c r="F15" s="869"/>
      <c r="G15" s="163">
        <v>2017</v>
      </c>
      <c r="H15" s="165"/>
      <c r="I15" s="165"/>
      <c r="J15" s="165"/>
      <c r="K15" s="165"/>
      <c r="L15" s="165"/>
      <c r="M15" s="165"/>
      <c r="N15" s="882"/>
      <c r="O15" s="163">
        <v>4</v>
      </c>
      <c r="P15" s="163">
        <v>2</v>
      </c>
      <c r="Q15" s="163">
        <v>15000</v>
      </c>
      <c r="R15" s="328">
        <v>25540</v>
      </c>
      <c r="S15" s="157"/>
      <c r="T15" s="157"/>
      <c r="U15" s="157"/>
      <c r="V15" s="157"/>
      <c r="W15" s="868"/>
      <c r="X15" s="853"/>
    </row>
    <row r="16" spans="1:24" s="2" customFormat="1" ht="24.75" customHeight="1">
      <c r="A16" s="873" t="s">
        <v>210</v>
      </c>
      <c r="B16" s="873" t="s">
        <v>627</v>
      </c>
      <c r="C16" s="868" t="s">
        <v>628</v>
      </c>
      <c r="D16" s="868" t="s">
        <v>400</v>
      </c>
      <c r="E16" s="873" t="s">
        <v>630</v>
      </c>
      <c r="F16" s="869">
        <v>312600</v>
      </c>
      <c r="G16" s="79" t="s">
        <v>631</v>
      </c>
      <c r="H16" s="80">
        <v>312600</v>
      </c>
      <c r="I16" s="80"/>
      <c r="J16" s="80"/>
      <c r="K16" s="80"/>
      <c r="L16" s="80">
        <v>312600</v>
      </c>
      <c r="M16" s="80"/>
      <c r="N16" s="882" t="s">
        <v>932</v>
      </c>
      <c r="O16" s="142">
        <v>0</v>
      </c>
      <c r="P16" s="142"/>
      <c r="Q16" s="142"/>
      <c r="R16" s="83"/>
      <c r="S16" s="157">
        <v>0</v>
      </c>
      <c r="T16" s="157"/>
      <c r="U16" s="157"/>
      <c r="V16" s="157"/>
      <c r="W16" s="845" t="s">
        <v>174</v>
      </c>
      <c r="X16" s="851"/>
    </row>
    <row r="17" spans="1:24" s="2" customFormat="1" ht="19.5" customHeight="1">
      <c r="A17" s="873"/>
      <c r="B17" s="873"/>
      <c r="C17" s="868"/>
      <c r="D17" s="868"/>
      <c r="E17" s="873"/>
      <c r="F17" s="869"/>
      <c r="G17" s="142">
        <v>2016</v>
      </c>
      <c r="H17" s="141">
        <v>100000</v>
      </c>
      <c r="I17" s="141"/>
      <c r="J17" s="141"/>
      <c r="K17" s="141"/>
      <c r="L17" s="141">
        <v>100000</v>
      </c>
      <c r="M17" s="141"/>
      <c r="N17" s="882"/>
      <c r="O17" s="142"/>
      <c r="P17" s="142"/>
      <c r="Q17" s="142"/>
      <c r="R17" s="83"/>
      <c r="S17" s="157"/>
      <c r="T17" s="157"/>
      <c r="U17" s="157"/>
      <c r="V17" s="157"/>
      <c r="W17" s="846"/>
      <c r="X17" s="852"/>
    </row>
    <row r="18" spans="1:24" s="2" customFormat="1" ht="24" customHeight="1">
      <c r="A18" s="873"/>
      <c r="B18" s="873"/>
      <c r="C18" s="868"/>
      <c r="D18" s="868"/>
      <c r="E18" s="873"/>
      <c r="F18" s="869"/>
      <c r="G18" s="142">
        <v>2017</v>
      </c>
      <c r="H18" s="141">
        <v>200000</v>
      </c>
      <c r="I18" s="141"/>
      <c r="J18" s="141"/>
      <c r="K18" s="141"/>
      <c r="L18" s="141">
        <v>200000</v>
      </c>
      <c r="M18" s="141"/>
      <c r="N18" s="882"/>
      <c r="O18" s="142"/>
      <c r="P18" s="142"/>
      <c r="Q18" s="142"/>
      <c r="R18" s="83"/>
      <c r="S18" s="157"/>
      <c r="T18" s="185">
        <v>31283.7</v>
      </c>
      <c r="U18" s="157"/>
      <c r="V18" s="157"/>
      <c r="W18" s="846"/>
      <c r="X18" s="852"/>
    </row>
    <row r="19" spans="1:24" s="2" customFormat="1" ht="24" customHeight="1">
      <c r="A19" s="873"/>
      <c r="B19" s="873"/>
      <c r="C19" s="868"/>
      <c r="D19" s="868"/>
      <c r="E19" s="873"/>
      <c r="F19" s="869"/>
      <c r="G19" s="142">
        <v>2018</v>
      </c>
      <c r="H19" s="141">
        <v>12600</v>
      </c>
      <c r="I19" s="141"/>
      <c r="J19" s="141"/>
      <c r="K19" s="141"/>
      <c r="L19" s="141">
        <v>12600</v>
      </c>
      <c r="M19" s="141"/>
      <c r="N19" s="882"/>
      <c r="O19" s="142"/>
      <c r="P19" s="142"/>
      <c r="Q19" s="142"/>
      <c r="R19" s="83"/>
      <c r="S19" s="157"/>
      <c r="T19" s="157"/>
      <c r="U19" s="157"/>
      <c r="V19" s="157"/>
      <c r="W19" s="847"/>
      <c r="X19" s="853"/>
    </row>
    <row r="20" spans="1:24" s="2" customFormat="1" ht="25.5" customHeight="1">
      <c r="A20" s="873" t="s">
        <v>224</v>
      </c>
      <c r="B20" s="873" t="s">
        <v>633</v>
      </c>
      <c r="C20" s="868" t="s">
        <v>632</v>
      </c>
      <c r="D20" s="868" t="s">
        <v>400</v>
      </c>
      <c r="E20" s="873" t="s">
        <v>634</v>
      </c>
      <c r="F20" s="869">
        <v>44700</v>
      </c>
      <c r="G20" s="79" t="s">
        <v>411</v>
      </c>
      <c r="H20" s="80">
        <v>44700</v>
      </c>
      <c r="I20" s="80"/>
      <c r="J20" s="80"/>
      <c r="K20" s="80"/>
      <c r="L20" s="80">
        <v>44700</v>
      </c>
      <c r="M20" s="134"/>
      <c r="N20" s="882" t="s">
        <v>644</v>
      </c>
      <c r="O20" s="132">
        <v>10</v>
      </c>
      <c r="P20" s="132">
        <v>8</v>
      </c>
      <c r="Q20" s="132"/>
      <c r="R20" s="132"/>
      <c r="S20" s="132">
        <v>352.3</v>
      </c>
      <c r="T20" s="59"/>
      <c r="U20" s="59"/>
      <c r="V20" s="59"/>
      <c r="W20" s="59"/>
      <c r="X20" s="900" t="s">
        <v>930</v>
      </c>
    </row>
    <row r="21" spans="1:24" s="2" customFormat="1" ht="23.25" customHeight="1">
      <c r="A21" s="873"/>
      <c r="B21" s="873"/>
      <c r="C21" s="868"/>
      <c r="D21" s="868"/>
      <c r="E21" s="873"/>
      <c r="F21" s="869"/>
      <c r="G21" s="132">
        <v>2016</v>
      </c>
      <c r="H21" s="134">
        <v>44700</v>
      </c>
      <c r="I21" s="134"/>
      <c r="J21" s="134"/>
      <c r="K21" s="134"/>
      <c r="L21" s="134">
        <v>44700</v>
      </c>
      <c r="M21" s="134"/>
      <c r="N21" s="882"/>
      <c r="O21" s="132"/>
      <c r="P21" s="132"/>
      <c r="Q21" s="132"/>
      <c r="R21" s="132"/>
      <c r="S21" s="132"/>
      <c r="T21" s="59"/>
      <c r="U21" s="59"/>
      <c r="V21" s="59"/>
      <c r="W21" s="59"/>
      <c r="X21" s="901"/>
    </row>
    <row r="22" spans="1:24" s="2" customFormat="1" ht="16.5" customHeight="1">
      <c r="A22" s="873"/>
      <c r="B22" s="873"/>
      <c r="C22" s="868"/>
      <c r="D22" s="868"/>
      <c r="E22" s="873"/>
      <c r="F22" s="869"/>
      <c r="G22" s="132">
        <v>2017</v>
      </c>
      <c r="H22" s="134"/>
      <c r="I22" s="134"/>
      <c r="J22" s="134"/>
      <c r="K22" s="134"/>
      <c r="L22" s="134"/>
      <c r="M22" s="134"/>
      <c r="N22" s="882"/>
      <c r="O22" s="132">
        <v>10</v>
      </c>
      <c r="P22" s="132">
        <v>8</v>
      </c>
      <c r="Q22" s="132">
        <v>15000</v>
      </c>
      <c r="R22" s="132">
        <v>15000</v>
      </c>
      <c r="S22" s="132">
        <v>352.3</v>
      </c>
      <c r="T22" s="59"/>
      <c r="U22" s="61"/>
      <c r="V22" s="61"/>
      <c r="W22" s="62"/>
      <c r="X22" s="902"/>
    </row>
    <row r="23" spans="1:24" s="2" customFormat="1" ht="16.5" customHeight="1">
      <c r="A23" s="842" t="s">
        <v>416</v>
      </c>
      <c r="B23" s="842" t="s">
        <v>929</v>
      </c>
      <c r="C23" s="845" t="s">
        <v>632</v>
      </c>
      <c r="D23" s="845" t="s">
        <v>400</v>
      </c>
      <c r="E23" s="861" t="s">
        <v>927</v>
      </c>
      <c r="F23" s="848">
        <v>60000</v>
      </c>
      <c r="G23" s="151" t="s">
        <v>928</v>
      </c>
      <c r="H23" s="152">
        <v>60000</v>
      </c>
      <c r="I23" s="152"/>
      <c r="J23" s="152"/>
      <c r="K23" s="152"/>
      <c r="L23" s="152">
        <v>60000</v>
      </c>
      <c r="M23" s="152"/>
      <c r="N23" s="516" t="s">
        <v>933</v>
      </c>
      <c r="O23" s="132">
        <v>28</v>
      </c>
      <c r="P23" s="132">
        <v>16</v>
      </c>
      <c r="Q23" s="132"/>
      <c r="R23" s="83"/>
      <c r="S23" s="157">
        <f>SUM(S24:S28)</f>
        <v>874</v>
      </c>
      <c r="T23" s="157">
        <f>SUM(T24:T28)</f>
        <v>874</v>
      </c>
      <c r="U23" s="157"/>
      <c r="V23" s="157"/>
      <c r="W23" s="133"/>
      <c r="X23" s="851" t="s">
        <v>930</v>
      </c>
    </row>
    <row r="24" spans="1:24" s="2" customFormat="1" ht="17.25" customHeight="1">
      <c r="A24" s="843"/>
      <c r="B24" s="843"/>
      <c r="C24" s="846"/>
      <c r="D24" s="846"/>
      <c r="E24" s="862"/>
      <c r="F24" s="849"/>
      <c r="G24" s="130">
        <v>2014</v>
      </c>
      <c r="H24" s="150"/>
      <c r="I24" s="150"/>
      <c r="J24" s="150"/>
      <c r="K24" s="150"/>
      <c r="L24" s="150"/>
      <c r="M24" s="150"/>
      <c r="N24" s="841"/>
      <c r="O24" s="132"/>
      <c r="P24" s="132"/>
      <c r="Q24" s="132"/>
      <c r="R24" s="83"/>
      <c r="S24" s="157"/>
      <c r="T24" s="157"/>
      <c r="U24" s="157"/>
      <c r="V24" s="157"/>
      <c r="W24" s="133"/>
      <c r="X24" s="898"/>
    </row>
    <row r="25" spans="1:24" s="2" customFormat="1" ht="18" customHeight="1">
      <c r="A25" s="843"/>
      <c r="B25" s="843"/>
      <c r="C25" s="846"/>
      <c r="D25" s="846"/>
      <c r="E25" s="862"/>
      <c r="F25" s="849"/>
      <c r="G25" s="130">
        <v>2015</v>
      </c>
      <c r="H25" s="150">
        <v>10200</v>
      </c>
      <c r="I25" s="150"/>
      <c r="J25" s="150"/>
      <c r="K25" s="150"/>
      <c r="L25" s="150">
        <v>10200</v>
      </c>
      <c r="M25" s="150"/>
      <c r="N25" s="841"/>
      <c r="O25" s="132">
        <v>10</v>
      </c>
      <c r="P25" s="132">
        <v>13</v>
      </c>
      <c r="Q25" s="132">
        <v>12000</v>
      </c>
      <c r="R25" s="132">
        <v>12000</v>
      </c>
      <c r="S25" s="132">
        <v>15.6</v>
      </c>
      <c r="T25" s="132">
        <v>15.6</v>
      </c>
      <c r="U25" s="157"/>
      <c r="V25" s="157"/>
      <c r="W25" s="133"/>
      <c r="X25" s="898"/>
    </row>
    <row r="26" spans="1:24" s="2" customFormat="1" ht="19.5" customHeight="1">
      <c r="A26" s="843"/>
      <c r="B26" s="843"/>
      <c r="C26" s="846"/>
      <c r="D26" s="846"/>
      <c r="E26" s="862"/>
      <c r="F26" s="849"/>
      <c r="G26" s="130">
        <v>2016</v>
      </c>
      <c r="H26" s="150">
        <v>24800</v>
      </c>
      <c r="I26" s="150"/>
      <c r="J26" s="150"/>
      <c r="K26" s="150"/>
      <c r="L26" s="150">
        <v>24800</v>
      </c>
      <c r="M26" s="150"/>
      <c r="N26" s="841"/>
      <c r="O26" s="132"/>
      <c r="P26" s="132"/>
      <c r="Q26" s="132"/>
      <c r="R26" s="132"/>
      <c r="S26" s="132">
        <v>187.2</v>
      </c>
      <c r="T26" s="132">
        <v>187.2</v>
      </c>
      <c r="U26" s="157"/>
      <c r="V26" s="157"/>
      <c r="W26" s="133"/>
      <c r="X26" s="898"/>
    </row>
    <row r="27" spans="1:24" s="2" customFormat="1" ht="23.25" customHeight="1">
      <c r="A27" s="843"/>
      <c r="B27" s="843"/>
      <c r="C27" s="846"/>
      <c r="D27" s="846"/>
      <c r="E27" s="862"/>
      <c r="F27" s="849"/>
      <c r="G27" s="130">
        <v>2017</v>
      </c>
      <c r="H27" s="150">
        <v>10000</v>
      </c>
      <c r="I27" s="150"/>
      <c r="J27" s="150"/>
      <c r="K27" s="150"/>
      <c r="L27" s="150">
        <v>10000</v>
      </c>
      <c r="M27" s="150"/>
      <c r="N27" s="841"/>
      <c r="O27" s="132">
        <v>10</v>
      </c>
      <c r="P27" s="132">
        <v>6</v>
      </c>
      <c r="Q27" s="132">
        <v>15000</v>
      </c>
      <c r="R27" s="132">
        <v>15000</v>
      </c>
      <c r="S27" s="132">
        <v>671.2</v>
      </c>
      <c r="T27" s="132">
        <v>671.2</v>
      </c>
      <c r="U27" s="157"/>
      <c r="V27" s="157"/>
      <c r="W27" s="133"/>
      <c r="X27" s="898"/>
    </row>
    <row r="28" spans="1:24" s="2" customFormat="1" ht="22.5" customHeight="1">
      <c r="A28" s="844"/>
      <c r="B28" s="844"/>
      <c r="C28" s="847"/>
      <c r="D28" s="847"/>
      <c r="E28" s="863"/>
      <c r="F28" s="850"/>
      <c r="G28" s="130">
        <v>2018</v>
      </c>
      <c r="H28" s="150">
        <v>15000</v>
      </c>
      <c r="I28" s="150"/>
      <c r="J28" s="150"/>
      <c r="K28" s="150"/>
      <c r="L28" s="150">
        <v>15000</v>
      </c>
      <c r="M28" s="150"/>
      <c r="N28" s="837"/>
      <c r="O28" s="132">
        <v>8</v>
      </c>
      <c r="P28" s="132">
        <v>8</v>
      </c>
      <c r="Q28" s="132">
        <v>22400</v>
      </c>
      <c r="R28" s="132"/>
      <c r="S28" s="132"/>
      <c r="T28" s="132"/>
      <c r="U28" s="157"/>
      <c r="V28" s="157"/>
      <c r="W28" s="133"/>
      <c r="X28" s="899"/>
    </row>
    <row r="29" spans="1:24" s="2" customFormat="1" ht="75.75" customHeight="1">
      <c r="A29" s="94" t="s">
        <v>240</v>
      </c>
      <c r="B29" s="94" t="s">
        <v>635</v>
      </c>
      <c r="C29" s="95" t="s">
        <v>636</v>
      </c>
      <c r="D29" s="95" t="s">
        <v>637</v>
      </c>
      <c r="E29" s="94" t="s">
        <v>638</v>
      </c>
      <c r="F29" s="860" t="s">
        <v>639</v>
      </c>
      <c r="G29" s="860"/>
      <c r="H29" s="860"/>
      <c r="I29" s="860"/>
      <c r="J29" s="860"/>
      <c r="K29" s="860"/>
      <c r="L29" s="860"/>
      <c r="M29" s="860"/>
      <c r="N29" s="860"/>
      <c r="O29" s="860"/>
      <c r="P29" s="860"/>
      <c r="Q29" s="860"/>
      <c r="R29" s="860"/>
      <c r="S29" s="860"/>
      <c r="T29" s="860"/>
      <c r="U29" s="860"/>
      <c r="V29" s="860"/>
      <c r="W29" s="860"/>
      <c r="X29" s="156"/>
    </row>
    <row r="30" spans="1:24" s="2" customFormat="1" ht="14.25" customHeight="1">
      <c r="A30" s="842" t="s">
        <v>262</v>
      </c>
      <c r="B30" s="842" t="s">
        <v>640</v>
      </c>
      <c r="C30" s="845" t="s">
        <v>641</v>
      </c>
      <c r="D30" s="845" t="s">
        <v>642</v>
      </c>
      <c r="E30" s="842" t="s">
        <v>643</v>
      </c>
      <c r="F30" s="854">
        <v>228270</v>
      </c>
      <c r="G30" s="79" t="s">
        <v>934</v>
      </c>
      <c r="H30" s="168">
        <v>228270</v>
      </c>
      <c r="I30" s="168"/>
      <c r="J30" s="168"/>
      <c r="K30" s="168"/>
      <c r="L30" s="168">
        <v>228270</v>
      </c>
      <c r="M30" s="168"/>
      <c r="N30" s="857" t="s">
        <v>645</v>
      </c>
      <c r="O30" s="169"/>
      <c r="P30" s="169"/>
      <c r="Q30" s="169"/>
      <c r="R30" s="169"/>
      <c r="S30" s="169"/>
      <c r="T30" s="169"/>
      <c r="U30" s="170"/>
      <c r="V30" s="170"/>
      <c r="W30" s="864"/>
      <c r="X30" s="851"/>
    </row>
    <row r="31" spans="1:24" s="2" customFormat="1" ht="15.75" customHeight="1">
      <c r="A31" s="843"/>
      <c r="B31" s="843"/>
      <c r="C31" s="846"/>
      <c r="D31" s="846"/>
      <c r="E31" s="843"/>
      <c r="F31" s="855"/>
      <c r="G31" s="142">
        <v>2014</v>
      </c>
      <c r="H31" s="184" t="s">
        <v>174</v>
      </c>
      <c r="I31" s="184"/>
      <c r="J31" s="184"/>
      <c r="K31" s="184"/>
      <c r="L31" s="184" t="s">
        <v>174</v>
      </c>
      <c r="M31" s="171"/>
      <c r="N31" s="858"/>
      <c r="O31" s="169"/>
      <c r="P31" s="169"/>
      <c r="Q31" s="169"/>
      <c r="R31" s="169"/>
      <c r="S31" s="169"/>
      <c r="T31" s="169"/>
      <c r="U31" s="170"/>
      <c r="V31" s="170"/>
      <c r="W31" s="865"/>
      <c r="X31" s="852"/>
    </row>
    <row r="32" spans="1:24" s="2" customFormat="1" ht="15.75" customHeight="1">
      <c r="A32" s="843"/>
      <c r="B32" s="843"/>
      <c r="C32" s="846"/>
      <c r="D32" s="846"/>
      <c r="E32" s="843"/>
      <c r="F32" s="855"/>
      <c r="G32" s="142">
        <v>2015</v>
      </c>
      <c r="H32" s="184" t="s">
        <v>174</v>
      </c>
      <c r="I32" s="184"/>
      <c r="J32" s="184"/>
      <c r="K32" s="184"/>
      <c r="L32" s="184" t="s">
        <v>174</v>
      </c>
      <c r="M32" s="171"/>
      <c r="N32" s="858"/>
      <c r="O32" s="169"/>
      <c r="P32" s="169"/>
      <c r="Q32" s="169"/>
      <c r="R32" s="169"/>
      <c r="S32" s="169"/>
      <c r="T32" s="169"/>
      <c r="U32" s="170"/>
      <c r="V32" s="170"/>
      <c r="W32" s="865"/>
      <c r="X32" s="852"/>
    </row>
    <row r="33" spans="1:24" s="2" customFormat="1" ht="13.5" customHeight="1">
      <c r="A33" s="843"/>
      <c r="B33" s="843"/>
      <c r="C33" s="846"/>
      <c r="D33" s="846"/>
      <c r="E33" s="843"/>
      <c r="F33" s="855"/>
      <c r="G33" s="142">
        <v>2016</v>
      </c>
      <c r="H33" s="184" t="s">
        <v>174</v>
      </c>
      <c r="I33" s="184"/>
      <c r="J33" s="184"/>
      <c r="K33" s="184"/>
      <c r="L33" s="184" t="s">
        <v>174</v>
      </c>
      <c r="M33" s="171"/>
      <c r="N33" s="858"/>
      <c r="O33" s="169"/>
      <c r="P33" s="169"/>
      <c r="Q33" s="169"/>
      <c r="R33" s="169"/>
      <c r="S33" s="169"/>
      <c r="T33" s="169"/>
      <c r="U33" s="170"/>
      <c r="V33" s="170"/>
      <c r="W33" s="865"/>
      <c r="X33" s="852"/>
    </row>
    <row r="34" spans="1:24" s="2" customFormat="1" ht="15.75" customHeight="1">
      <c r="A34" s="843"/>
      <c r="B34" s="843"/>
      <c r="C34" s="846"/>
      <c r="D34" s="846"/>
      <c r="E34" s="843"/>
      <c r="F34" s="855"/>
      <c r="G34" s="142">
        <v>2017</v>
      </c>
      <c r="H34" s="184" t="s">
        <v>174</v>
      </c>
      <c r="I34" s="184"/>
      <c r="J34" s="184"/>
      <c r="K34" s="184"/>
      <c r="L34" s="184" t="s">
        <v>174</v>
      </c>
      <c r="M34" s="171"/>
      <c r="N34" s="858"/>
      <c r="O34" s="169"/>
      <c r="P34" s="169"/>
      <c r="Q34" s="169"/>
      <c r="R34" s="169"/>
      <c r="S34" s="169">
        <v>20829.7</v>
      </c>
      <c r="T34" s="182">
        <v>20829.7</v>
      </c>
      <c r="U34" s="170"/>
      <c r="V34" s="170"/>
      <c r="W34" s="865"/>
      <c r="X34" s="852"/>
    </row>
    <row r="35" spans="1:24" s="2" customFormat="1" ht="12.75" customHeight="1">
      <c r="A35" s="843"/>
      <c r="B35" s="843"/>
      <c r="C35" s="846"/>
      <c r="D35" s="846"/>
      <c r="E35" s="843"/>
      <c r="F35" s="855"/>
      <c r="G35" s="142">
        <v>2018</v>
      </c>
      <c r="H35" s="184" t="s">
        <v>174</v>
      </c>
      <c r="I35" s="184"/>
      <c r="J35" s="184"/>
      <c r="K35" s="184"/>
      <c r="L35" s="184" t="s">
        <v>174</v>
      </c>
      <c r="M35" s="171"/>
      <c r="N35" s="858"/>
      <c r="O35" s="169"/>
      <c r="P35" s="169"/>
      <c r="Q35" s="169"/>
      <c r="R35" s="169"/>
      <c r="S35" s="169"/>
      <c r="T35" s="170"/>
      <c r="U35" s="170"/>
      <c r="V35" s="170"/>
      <c r="W35" s="865"/>
      <c r="X35" s="852"/>
    </row>
    <row r="36" spans="1:24" s="2" customFormat="1" ht="15.75" customHeight="1">
      <c r="A36" s="843"/>
      <c r="B36" s="843"/>
      <c r="C36" s="846"/>
      <c r="D36" s="846"/>
      <c r="E36" s="843"/>
      <c r="F36" s="855"/>
      <c r="G36" s="142">
        <v>2019</v>
      </c>
      <c r="H36" s="184" t="s">
        <v>174</v>
      </c>
      <c r="I36" s="184"/>
      <c r="J36" s="184"/>
      <c r="K36" s="184"/>
      <c r="L36" s="184" t="s">
        <v>174</v>
      </c>
      <c r="M36" s="171"/>
      <c r="N36" s="858"/>
      <c r="O36" s="169"/>
      <c r="P36" s="169"/>
      <c r="Q36" s="169"/>
      <c r="R36" s="169"/>
      <c r="S36" s="169"/>
      <c r="T36" s="170"/>
      <c r="U36" s="170"/>
      <c r="V36" s="170"/>
      <c r="W36" s="865"/>
      <c r="X36" s="852"/>
    </row>
    <row r="37" spans="1:24" s="2" customFormat="1" ht="15.75" customHeight="1">
      <c r="A37" s="844"/>
      <c r="B37" s="844"/>
      <c r="C37" s="847"/>
      <c r="D37" s="847"/>
      <c r="E37" s="844"/>
      <c r="F37" s="856"/>
      <c r="G37" s="142">
        <v>2020</v>
      </c>
      <c r="H37" s="184" t="s">
        <v>174</v>
      </c>
      <c r="I37" s="184"/>
      <c r="J37" s="184"/>
      <c r="K37" s="184"/>
      <c r="L37" s="184" t="s">
        <v>174</v>
      </c>
      <c r="M37" s="171"/>
      <c r="N37" s="859"/>
      <c r="O37" s="169"/>
      <c r="P37" s="169"/>
      <c r="Q37" s="169"/>
      <c r="R37" s="169"/>
      <c r="S37" s="169"/>
      <c r="T37" s="170"/>
      <c r="U37" s="170"/>
      <c r="V37" s="170"/>
      <c r="W37" s="866"/>
      <c r="X37" s="853"/>
    </row>
    <row r="38" spans="1:24" s="2" customFormat="1" ht="25.5" customHeight="1">
      <c r="A38" s="842" t="s">
        <v>265</v>
      </c>
      <c r="B38" s="842" t="s">
        <v>948</v>
      </c>
      <c r="C38" s="845" t="s">
        <v>949</v>
      </c>
      <c r="D38" s="845" t="s">
        <v>400</v>
      </c>
      <c r="E38" s="851" t="s">
        <v>950</v>
      </c>
      <c r="F38" s="854">
        <v>2015</v>
      </c>
      <c r="G38" s="151" t="s">
        <v>649</v>
      </c>
      <c r="H38" s="183">
        <v>2015</v>
      </c>
      <c r="I38" s="183"/>
      <c r="J38" s="183"/>
      <c r="K38" s="183"/>
      <c r="L38" s="183">
        <v>2015</v>
      </c>
      <c r="M38" s="183"/>
      <c r="N38" s="857" t="s">
        <v>645</v>
      </c>
      <c r="O38" s="169"/>
      <c r="P38" s="169"/>
      <c r="Q38" s="169"/>
      <c r="R38" s="169"/>
      <c r="S38" s="169"/>
      <c r="T38" s="170"/>
      <c r="U38" s="170"/>
      <c r="V38" s="170"/>
      <c r="W38" s="172"/>
      <c r="X38" s="161"/>
    </row>
    <row r="39" spans="1:24" s="2" customFormat="1" ht="17.25" customHeight="1">
      <c r="A39" s="843"/>
      <c r="B39" s="843"/>
      <c r="C39" s="846"/>
      <c r="D39" s="846"/>
      <c r="E39" s="852"/>
      <c r="F39" s="855"/>
      <c r="G39" s="163">
        <v>2016</v>
      </c>
      <c r="H39" s="184" t="s">
        <v>174</v>
      </c>
      <c r="I39" s="184"/>
      <c r="J39" s="184"/>
      <c r="K39" s="184"/>
      <c r="L39" s="184" t="s">
        <v>174</v>
      </c>
      <c r="M39" s="171"/>
      <c r="N39" s="858"/>
      <c r="O39" s="169"/>
      <c r="P39" s="169"/>
      <c r="Q39" s="169"/>
      <c r="R39" s="169"/>
      <c r="S39" s="169"/>
      <c r="T39" s="170"/>
      <c r="U39" s="170"/>
      <c r="V39" s="170"/>
      <c r="W39" s="172"/>
      <c r="X39" s="161"/>
    </row>
    <row r="40" spans="1:24" s="2" customFormat="1" ht="15.75" customHeight="1">
      <c r="A40" s="843"/>
      <c r="B40" s="843"/>
      <c r="C40" s="846"/>
      <c r="D40" s="846"/>
      <c r="E40" s="852"/>
      <c r="F40" s="855"/>
      <c r="G40" s="163">
        <v>2017</v>
      </c>
      <c r="H40" s="184" t="s">
        <v>174</v>
      </c>
      <c r="I40" s="184"/>
      <c r="J40" s="184"/>
      <c r="K40" s="184"/>
      <c r="L40" s="184" t="s">
        <v>174</v>
      </c>
      <c r="M40" s="171"/>
      <c r="N40" s="858"/>
      <c r="O40" s="169"/>
      <c r="P40" s="169"/>
      <c r="Q40" s="169"/>
      <c r="R40" s="169"/>
      <c r="S40" s="169"/>
      <c r="T40" s="170"/>
      <c r="U40" s="170"/>
      <c r="V40" s="170"/>
      <c r="W40" s="172"/>
      <c r="X40" s="161"/>
    </row>
    <row r="41" spans="1:24" s="2" customFormat="1" ht="15.75" customHeight="1">
      <c r="A41" s="843"/>
      <c r="B41" s="843"/>
      <c r="C41" s="846"/>
      <c r="D41" s="846"/>
      <c r="E41" s="852"/>
      <c r="F41" s="855"/>
      <c r="G41" s="163">
        <v>2018</v>
      </c>
      <c r="H41" s="184" t="s">
        <v>174</v>
      </c>
      <c r="I41" s="184"/>
      <c r="J41" s="184"/>
      <c r="K41" s="184"/>
      <c r="L41" s="184" t="s">
        <v>174</v>
      </c>
      <c r="M41" s="171"/>
      <c r="N41" s="858"/>
      <c r="O41" s="169"/>
      <c r="P41" s="169"/>
      <c r="Q41" s="169"/>
      <c r="R41" s="169"/>
      <c r="S41" s="169"/>
      <c r="T41" s="170"/>
      <c r="U41" s="170"/>
      <c r="V41" s="170"/>
      <c r="W41" s="172"/>
      <c r="X41" s="161"/>
    </row>
    <row r="42" spans="1:24" s="2" customFormat="1" ht="15.75" customHeight="1">
      <c r="A42" s="844"/>
      <c r="B42" s="844"/>
      <c r="C42" s="847"/>
      <c r="D42" s="847"/>
      <c r="E42" s="853"/>
      <c r="F42" s="856"/>
      <c r="G42" s="163">
        <v>2019</v>
      </c>
      <c r="H42" s="184" t="s">
        <v>174</v>
      </c>
      <c r="I42" s="184"/>
      <c r="J42" s="184"/>
      <c r="K42" s="184"/>
      <c r="L42" s="184" t="s">
        <v>174</v>
      </c>
      <c r="M42" s="171"/>
      <c r="N42" s="859"/>
      <c r="O42" s="169"/>
      <c r="P42" s="169"/>
      <c r="Q42" s="169"/>
      <c r="R42" s="169"/>
      <c r="S42" s="169"/>
      <c r="T42" s="170"/>
      <c r="U42" s="170"/>
      <c r="V42" s="170"/>
      <c r="W42" s="172"/>
      <c r="X42" s="161"/>
    </row>
    <row r="43" spans="1:24" s="2" customFormat="1" ht="23.25" customHeight="1">
      <c r="A43" s="842" t="s">
        <v>274</v>
      </c>
      <c r="B43" s="842" t="s">
        <v>646</v>
      </c>
      <c r="C43" s="845" t="s">
        <v>647</v>
      </c>
      <c r="D43" s="845" t="s">
        <v>400</v>
      </c>
      <c r="E43" s="842" t="s">
        <v>648</v>
      </c>
      <c r="F43" s="892">
        <f>H43</f>
        <v>39304</v>
      </c>
      <c r="G43" s="79" t="s">
        <v>649</v>
      </c>
      <c r="H43" s="171">
        <f>H44+H45+H46+H47</f>
        <v>39304</v>
      </c>
      <c r="I43" s="171"/>
      <c r="J43" s="171"/>
      <c r="K43" s="171"/>
      <c r="L43" s="171">
        <f>L44+L45+L46+L47</f>
        <v>39304</v>
      </c>
      <c r="M43" s="171"/>
      <c r="N43" s="857" t="s">
        <v>935</v>
      </c>
      <c r="O43" s="142"/>
      <c r="P43" s="142"/>
      <c r="Q43" s="142"/>
      <c r="R43" s="142"/>
      <c r="S43" s="142"/>
      <c r="T43" s="157"/>
      <c r="U43" s="157"/>
      <c r="V43" s="157"/>
      <c r="W43" s="845"/>
      <c r="X43" s="851"/>
    </row>
    <row r="44" spans="1:24" s="2" customFormat="1" ht="20.100000000000001" customHeight="1">
      <c r="A44" s="843"/>
      <c r="B44" s="843"/>
      <c r="C44" s="846"/>
      <c r="D44" s="846"/>
      <c r="E44" s="843"/>
      <c r="F44" s="893"/>
      <c r="G44" s="142">
        <v>2016</v>
      </c>
      <c r="H44" s="171">
        <v>12969</v>
      </c>
      <c r="I44" s="171"/>
      <c r="J44" s="171"/>
      <c r="K44" s="171"/>
      <c r="L44" s="171">
        <v>12969</v>
      </c>
      <c r="M44" s="171"/>
      <c r="N44" s="858"/>
      <c r="O44" s="142"/>
      <c r="P44" s="142"/>
      <c r="Q44" s="142"/>
      <c r="R44" s="142"/>
      <c r="S44" s="142"/>
      <c r="T44" s="157"/>
      <c r="U44" s="157"/>
      <c r="V44" s="157"/>
      <c r="W44" s="846"/>
      <c r="X44" s="852"/>
    </row>
    <row r="45" spans="1:24" s="2" customFormat="1" ht="21" customHeight="1">
      <c r="A45" s="843"/>
      <c r="B45" s="843"/>
      <c r="C45" s="846"/>
      <c r="D45" s="846"/>
      <c r="E45" s="843"/>
      <c r="F45" s="893"/>
      <c r="G45" s="142">
        <v>2017</v>
      </c>
      <c r="H45" s="171">
        <v>3335</v>
      </c>
      <c r="I45" s="171"/>
      <c r="J45" s="171"/>
      <c r="K45" s="171"/>
      <c r="L45" s="171">
        <v>3335</v>
      </c>
      <c r="M45" s="171"/>
      <c r="N45" s="858"/>
      <c r="O45" s="142"/>
      <c r="P45" s="142"/>
      <c r="Q45" s="142"/>
      <c r="R45" s="142"/>
      <c r="S45" s="142"/>
      <c r="T45" s="157"/>
      <c r="U45" s="157"/>
      <c r="V45" s="157"/>
      <c r="W45" s="846"/>
      <c r="X45" s="852"/>
    </row>
    <row r="46" spans="1:24" s="2" customFormat="1" ht="18" customHeight="1">
      <c r="A46" s="843"/>
      <c r="B46" s="843"/>
      <c r="C46" s="846"/>
      <c r="D46" s="846"/>
      <c r="E46" s="843"/>
      <c r="F46" s="893"/>
      <c r="G46" s="142">
        <v>2018</v>
      </c>
      <c r="H46" s="171">
        <v>15000</v>
      </c>
      <c r="I46" s="171"/>
      <c r="J46" s="171"/>
      <c r="K46" s="171"/>
      <c r="L46" s="171">
        <v>15000</v>
      </c>
      <c r="M46" s="171"/>
      <c r="N46" s="858"/>
      <c r="O46" s="142"/>
      <c r="P46" s="142"/>
      <c r="Q46" s="142"/>
      <c r="R46" s="142"/>
      <c r="S46" s="142"/>
      <c r="T46" s="157"/>
      <c r="U46" s="157"/>
      <c r="V46" s="157"/>
      <c r="W46" s="846"/>
      <c r="X46" s="852"/>
    </row>
    <row r="47" spans="1:24" s="2" customFormat="1" ht="21" customHeight="1">
      <c r="A47" s="844"/>
      <c r="B47" s="844"/>
      <c r="C47" s="847"/>
      <c r="D47" s="847"/>
      <c r="E47" s="844"/>
      <c r="F47" s="894"/>
      <c r="G47" s="142">
        <v>2019</v>
      </c>
      <c r="H47" s="171">
        <v>8000</v>
      </c>
      <c r="I47" s="171"/>
      <c r="J47" s="171"/>
      <c r="K47" s="171"/>
      <c r="L47" s="171">
        <v>8000</v>
      </c>
      <c r="M47" s="171"/>
      <c r="N47" s="859"/>
      <c r="O47" s="142"/>
      <c r="P47" s="142"/>
      <c r="Q47" s="142"/>
      <c r="R47" s="142"/>
      <c r="S47" s="142"/>
      <c r="T47" s="157"/>
      <c r="U47" s="157"/>
      <c r="V47" s="157"/>
      <c r="W47" s="847"/>
      <c r="X47" s="853"/>
    </row>
    <row r="48" spans="1:24" s="2" customFormat="1" ht="21.75" customHeight="1">
      <c r="A48" s="873" t="s">
        <v>280</v>
      </c>
      <c r="B48" s="873" t="s">
        <v>657</v>
      </c>
      <c r="C48" s="868" t="s">
        <v>650</v>
      </c>
      <c r="D48" s="868" t="s">
        <v>651</v>
      </c>
      <c r="E48" s="874" t="s">
        <v>653</v>
      </c>
      <c r="F48" s="871">
        <v>210346.9</v>
      </c>
      <c r="G48" s="151" t="s">
        <v>652</v>
      </c>
      <c r="H48" s="183">
        <f>SUM(I48:M48)</f>
        <v>210346.9</v>
      </c>
      <c r="I48" s="183">
        <f t="shared" ref="I48:M48" si="0">SUM(I49:I54)</f>
        <v>5630.3</v>
      </c>
      <c r="J48" s="183">
        <f t="shared" si="0"/>
        <v>6772.2000000000007</v>
      </c>
      <c r="K48" s="183">
        <f t="shared" si="0"/>
        <v>66.099999999999994</v>
      </c>
      <c r="L48" s="183">
        <f t="shared" si="0"/>
        <v>194028.3</v>
      </c>
      <c r="M48" s="183">
        <f t="shared" si="0"/>
        <v>3850</v>
      </c>
      <c r="N48" s="872" t="s">
        <v>1382</v>
      </c>
      <c r="O48" s="163">
        <v>60</v>
      </c>
      <c r="P48" s="163">
        <v>7</v>
      </c>
      <c r="Q48" s="163">
        <v>20840</v>
      </c>
      <c r="R48" s="163">
        <v>20840</v>
      </c>
      <c r="S48" s="59"/>
      <c r="T48" s="61"/>
      <c r="U48" s="61"/>
      <c r="V48" s="61"/>
      <c r="W48" s="868" t="s">
        <v>403</v>
      </c>
      <c r="X48" s="851"/>
    </row>
    <row r="49" spans="1:24" s="2" customFormat="1" ht="18.75" customHeight="1">
      <c r="A49" s="873"/>
      <c r="B49" s="873"/>
      <c r="C49" s="868"/>
      <c r="D49" s="868"/>
      <c r="E49" s="874"/>
      <c r="F49" s="871"/>
      <c r="G49" s="160">
        <v>2016</v>
      </c>
      <c r="H49" s="187">
        <v>16046.8</v>
      </c>
      <c r="I49" s="187">
        <v>5630.3</v>
      </c>
      <c r="J49" s="187">
        <v>2714.3</v>
      </c>
      <c r="K49" s="187">
        <v>0</v>
      </c>
      <c r="L49" s="187">
        <v>7702.3</v>
      </c>
      <c r="M49" s="187">
        <v>0</v>
      </c>
      <c r="N49" s="872"/>
      <c r="O49" s="163">
        <v>7</v>
      </c>
      <c r="P49" s="163">
        <v>1</v>
      </c>
      <c r="Q49" s="163">
        <v>20840</v>
      </c>
      <c r="R49" s="163">
        <v>20840</v>
      </c>
      <c r="S49" s="163"/>
      <c r="T49" s="173">
        <v>74</v>
      </c>
      <c r="U49" s="157"/>
      <c r="V49" s="157"/>
      <c r="W49" s="868"/>
      <c r="X49" s="852"/>
    </row>
    <row r="50" spans="1:24" s="2" customFormat="1" ht="18.75" customHeight="1">
      <c r="A50" s="873"/>
      <c r="B50" s="873"/>
      <c r="C50" s="868"/>
      <c r="D50" s="868"/>
      <c r="E50" s="874"/>
      <c r="F50" s="871"/>
      <c r="G50" s="160">
        <v>2017</v>
      </c>
      <c r="H50" s="187">
        <f>SUM(I50:M50)</f>
        <v>12300</v>
      </c>
      <c r="I50" s="187">
        <v>0</v>
      </c>
      <c r="J50" s="187">
        <v>4057.9</v>
      </c>
      <c r="K50" s="187">
        <v>66.099999999999994</v>
      </c>
      <c r="L50" s="187">
        <v>4326</v>
      </c>
      <c r="M50" s="187">
        <v>3850</v>
      </c>
      <c r="N50" s="872"/>
      <c r="O50" s="163">
        <v>10</v>
      </c>
      <c r="P50" s="163">
        <v>6</v>
      </c>
      <c r="Q50" s="163">
        <v>20840</v>
      </c>
      <c r="R50" s="163">
        <v>20840</v>
      </c>
      <c r="S50" s="163"/>
      <c r="T50" s="157"/>
      <c r="U50" s="157"/>
      <c r="V50" s="157"/>
      <c r="W50" s="868"/>
      <c r="X50" s="852"/>
    </row>
    <row r="51" spans="1:24" s="2" customFormat="1" ht="18" customHeight="1">
      <c r="A51" s="873"/>
      <c r="B51" s="873"/>
      <c r="C51" s="868"/>
      <c r="D51" s="868"/>
      <c r="E51" s="874"/>
      <c r="F51" s="871"/>
      <c r="G51" s="160">
        <v>2018</v>
      </c>
      <c r="H51" s="187">
        <f>SUM(I51:M51)</f>
        <v>44000</v>
      </c>
      <c r="I51" s="187"/>
      <c r="J51" s="187"/>
      <c r="K51" s="187"/>
      <c r="L51" s="187">
        <v>44000</v>
      </c>
      <c r="M51" s="187"/>
      <c r="N51" s="872"/>
      <c r="O51" s="163">
        <v>10</v>
      </c>
      <c r="P51" s="163"/>
      <c r="Q51" s="163"/>
      <c r="R51" s="163"/>
      <c r="S51" s="163"/>
      <c r="T51" s="157"/>
      <c r="U51" s="157"/>
      <c r="V51" s="157"/>
      <c r="W51" s="868"/>
      <c r="X51" s="852"/>
    </row>
    <row r="52" spans="1:24" s="2" customFormat="1" ht="19.5" customHeight="1">
      <c r="A52" s="873"/>
      <c r="B52" s="873"/>
      <c r="C52" s="868"/>
      <c r="D52" s="868"/>
      <c r="E52" s="874"/>
      <c r="F52" s="871"/>
      <c r="G52" s="160">
        <v>2019</v>
      </c>
      <c r="H52" s="187">
        <f t="shared" ref="H52:H54" si="1">SUM(I52:M52)</f>
        <v>44000</v>
      </c>
      <c r="I52" s="187"/>
      <c r="J52" s="187"/>
      <c r="K52" s="187"/>
      <c r="L52" s="187">
        <v>44000</v>
      </c>
      <c r="M52" s="187"/>
      <c r="N52" s="872"/>
      <c r="O52" s="163">
        <v>10</v>
      </c>
      <c r="P52" s="163"/>
      <c r="Q52" s="163"/>
      <c r="R52" s="163"/>
      <c r="S52" s="163"/>
      <c r="T52" s="157"/>
      <c r="U52" s="157"/>
      <c r="V52" s="157"/>
      <c r="W52" s="868"/>
      <c r="X52" s="852"/>
    </row>
    <row r="53" spans="1:24" s="2" customFormat="1" ht="20.25" customHeight="1">
      <c r="A53" s="873"/>
      <c r="B53" s="873"/>
      <c r="C53" s="868"/>
      <c r="D53" s="868"/>
      <c r="E53" s="874"/>
      <c r="F53" s="871"/>
      <c r="G53" s="160">
        <v>2020</v>
      </c>
      <c r="H53" s="187">
        <f t="shared" si="1"/>
        <v>44000</v>
      </c>
      <c r="I53" s="187"/>
      <c r="J53" s="187"/>
      <c r="K53" s="187"/>
      <c r="L53" s="187">
        <v>44000</v>
      </c>
      <c r="M53" s="187"/>
      <c r="N53" s="872"/>
      <c r="O53" s="163">
        <v>10</v>
      </c>
      <c r="P53" s="163"/>
      <c r="Q53" s="163"/>
      <c r="R53" s="163"/>
      <c r="S53" s="163"/>
      <c r="T53" s="157"/>
      <c r="U53" s="157"/>
      <c r="V53" s="157"/>
      <c r="W53" s="868"/>
      <c r="X53" s="852"/>
    </row>
    <row r="54" spans="1:24" s="2" customFormat="1" ht="21.75" customHeight="1">
      <c r="A54" s="873"/>
      <c r="B54" s="873"/>
      <c r="C54" s="868"/>
      <c r="D54" s="868"/>
      <c r="E54" s="874"/>
      <c r="F54" s="871"/>
      <c r="G54" s="160">
        <v>2021</v>
      </c>
      <c r="H54" s="187">
        <f t="shared" si="1"/>
        <v>50000</v>
      </c>
      <c r="I54" s="187"/>
      <c r="J54" s="187"/>
      <c r="K54" s="187"/>
      <c r="L54" s="187">
        <v>50000</v>
      </c>
      <c r="M54" s="187"/>
      <c r="N54" s="872"/>
      <c r="O54" s="163">
        <v>13</v>
      </c>
      <c r="P54" s="163"/>
      <c r="Q54" s="163"/>
      <c r="R54" s="163"/>
      <c r="S54" s="163"/>
      <c r="T54" s="157"/>
      <c r="U54" s="157"/>
      <c r="V54" s="157"/>
      <c r="W54" s="868"/>
      <c r="X54" s="853"/>
    </row>
    <row r="55" spans="1:24" s="2" customFormat="1" ht="58.5" customHeight="1">
      <c r="A55" s="163" t="s">
        <v>294</v>
      </c>
      <c r="B55" s="142" t="s">
        <v>654</v>
      </c>
      <c r="C55" s="143" t="s">
        <v>655</v>
      </c>
      <c r="D55" s="143" t="s">
        <v>400</v>
      </c>
      <c r="E55" s="167" t="s">
        <v>656</v>
      </c>
      <c r="F55" s="141">
        <v>47000</v>
      </c>
      <c r="G55" s="79">
        <v>2016</v>
      </c>
      <c r="H55" s="80">
        <v>47000</v>
      </c>
      <c r="I55" s="80"/>
      <c r="J55" s="80"/>
      <c r="K55" s="80"/>
      <c r="L55" s="80">
        <v>47000</v>
      </c>
      <c r="M55" s="80"/>
      <c r="N55" s="158" t="s">
        <v>658</v>
      </c>
      <c r="O55" s="142"/>
      <c r="P55" s="142"/>
      <c r="Q55" s="142"/>
      <c r="R55" s="142"/>
      <c r="S55" s="142"/>
      <c r="T55" s="157"/>
      <c r="U55" s="157"/>
      <c r="V55" s="157"/>
      <c r="W55" s="143"/>
      <c r="X55" s="156"/>
    </row>
    <row r="56" spans="1:24" s="2" customFormat="1" ht="24.75" customHeight="1">
      <c r="A56" s="842" t="s">
        <v>951</v>
      </c>
      <c r="B56" s="842" t="s">
        <v>660</v>
      </c>
      <c r="C56" s="845" t="s">
        <v>659</v>
      </c>
      <c r="D56" s="845" t="s">
        <v>400</v>
      </c>
      <c r="E56" s="842" t="s">
        <v>661</v>
      </c>
      <c r="F56" s="875">
        <v>83730</v>
      </c>
      <c r="G56" s="142">
        <v>2015</v>
      </c>
      <c r="H56" s="141">
        <v>41901</v>
      </c>
      <c r="I56" s="141"/>
      <c r="J56" s="141"/>
      <c r="K56" s="141"/>
      <c r="L56" s="141">
        <v>41901</v>
      </c>
      <c r="M56" s="141"/>
      <c r="N56" s="851" t="s">
        <v>964</v>
      </c>
      <c r="O56" s="142">
        <v>10</v>
      </c>
      <c r="P56" s="142">
        <v>16</v>
      </c>
      <c r="Q56" s="142"/>
      <c r="R56" s="142"/>
      <c r="S56" s="142">
        <v>1048.4000000000001</v>
      </c>
      <c r="T56" s="157">
        <v>1048.4000000000001</v>
      </c>
      <c r="U56" s="157"/>
      <c r="V56" s="157"/>
      <c r="W56" s="143"/>
      <c r="X56" s="851"/>
    </row>
    <row r="57" spans="1:24" s="2" customFormat="1" ht="20.25" customHeight="1">
      <c r="A57" s="843"/>
      <c r="B57" s="843"/>
      <c r="C57" s="846"/>
      <c r="D57" s="846"/>
      <c r="E57" s="843"/>
      <c r="F57" s="876"/>
      <c r="G57" s="142">
        <v>2016</v>
      </c>
      <c r="H57" s="141">
        <v>41829</v>
      </c>
      <c r="I57" s="141"/>
      <c r="J57" s="141"/>
      <c r="K57" s="141"/>
      <c r="L57" s="141">
        <v>41829</v>
      </c>
      <c r="M57" s="141"/>
      <c r="N57" s="852"/>
      <c r="O57" s="142">
        <v>13</v>
      </c>
      <c r="P57" s="142">
        <v>13</v>
      </c>
      <c r="Q57" s="142"/>
      <c r="R57" s="175">
        <v>22238.6</v>
      </c>
      <c r="S57" s="173">
        <v>451</v>
      </c>
      <c r="T57" s="174">
        <v>451</v>
      </c>
      <c r="U57" s="157"/>
      <c r="V57" s="157"/>
      <c r="W57" s="143"/>
      <c r="X57" s="852"/>
    </row>
    <row r="58" spans="1:24" s="2" customFormat="1" ht="21.75" customHeight="1">
      <c r="A58" s="844"/>
      <c r="B58" s="844"/>
      <c r="C58" s="847"/>
      <c r="D58" s="847"/>
      <c r="E58" s="844"/>
      <c r="F58" s="877"/>
      <c r="G58" s="142">
        <v>2017</v>
      </c>
      <c r="H58" s="141"/>
      <c r="I58" s="141"/>
      <c r="J58" s="141"/>
      <c r="K58" s="141"/>
      <c r="L58" s="141"/>
      <c r="M58" s="141"/>
      <c r="N58" s="853"/>
      <c r="O58" s="142">
        <v>3</v>
      </c>
      <c r="P58" s="142">
        <v>3</v>
      </c>
      <c r="Q58" s="142"/>
      <c r="R58" s="175">
        <v>23934.3</v>
      </c>
      <c r="S58" s="142">
        <v>597.4</v>
      </c>
      <c r="T58" s="157">
        <v>597.4</v>
      </c>
      <c r="U58" s="157"/>
      <c r="V58" s="157"/>
      <c r="W58" s="143"/>
      <c r="X58" s="853"/>
    </row>
    <row r="59" spans="1:24" s="1" customFormat="1" ht="15.75" customHeight="1">
      <c r="A59" s="890" t="s">
        <v>13</v>
      </c>
      <c r="B59" s="890"/>
      <c r="C59" s="890"/>
      <c r="D59" s="890"/>
      <c r="E59" s="890"/>
      <c r="F59" s="890"/>
      <c r="G59" s="890"/>
      <c r="H59" s="890"/>
      <c r="I59" s="890"/>
      <c r="J59" s="890"/>
      <c r="K59" s="890"/>
      <c r="L59" s="890"/>
      <c r="M59" s="890"/>
      <c r="N59" s="890"/>
      <c r="O59" s="890"/>
      <c r="P59" s="890"/>
      <c r="Q59" s="890"/>
      <c r="R59" s="890"/>
      <c r="S59" s="890"/>
      <c r="T59" s="890"/>
      <c r="U59" s="890"/>
      <c r="V59" s="890"/>
      <c r="W59" s="63"/>
      <c r="X59" s="155"/>
    </row>
    <row r="60" spans="1:24" s="1" customFormat="1" ht="25.5" customHeight="1">
      <c r="A60" s="842" t="s">
        <v>195</v>
      </c>
      <c r="B60" s="842" t="s">
        <v>952</v>
      </c>
      <c r="C60" s="845" t="s">
        <v>953</v>
      </c>
      <c r="D60" s="845" t="s">
        <v>400</v>
      </c>
      <c r="E60" s="851" t="s">
        <v>954</v>
      </c>
      <c r="F60" s="848">
        <v>661</v>
      </c>
      <c r="G60" s="151" t="s">
        <v>955</v>
      </c>
      <c r="H60" s="152">
        <v>661</v>
      </c>
      <c r="I60" s="152">
        <v>0</v>
      </c>
      <c r="J60" s="152">
        <v>500</v>
      </c>
      <c r="K60" s="152">
        <v>0</v>
      </c>
      <c r="L60" s="152">
        <v>161</v>
      </c>
      <c r="M60" s="152">
        <v>0</v>
      </c>
      <c r="N60" s="885" t="s">
        <v>956</v>
      </c>
      <c r="O60" s="163">
        <v>3</v>
      </c>
      <c r="P60" s="163">
        <v>3</v>
      </c>
      <c r="Q60" s="163"/>
      <c r="R60" s="163"/>
      <c r="S60" s="163">
        <f t="shared" ref="S60:V60" si="2">S61+S62</f>
        <v>112.55</v>
      </c>
      <c r="T60" s="163">
        <f t="shared" si="2"/>
        <v>163.72499999999999</v>
      </c>
      <c r="U60" s="163">
        <f t="shared" si="2"/>
        <v>0</v>
      </c>
      <c r="V60" s="163">
        <f t="shared" si="2"/>
        <v>0</v>
      </c>
      <c r="W60" s="878" t="s">
        <v>403</v>
      </c>
      <c r="X60" s="916"/>
    </row>
    <row r="61" spans="1:24" s="1" customFormat="1" ht="20.25" customHeight="1">
      <c r="A61" s="843"/>
      <c r="B61" s="843"/>
      <c r="C61" s="846"/>
      <c r="D61" s="846"/>
      <c r="E61" s="852"/>
      <c r="F61" s="849"/>
      <c r="G61" s="160">
        <v>2015</v>
      </c>
      <c r="H61" s="150">
        <v>661</v>
      </c>
      <c r="I61" s="150"/>
      <c r="J61" s="150">
        <v>500</v>
      </c>
      <c r="K61" s="150"/>
      <c r="L61" s="150">
        <v>161</v>
      </c>
      <c r="M61" s="150"/>
      <c r="N61" s="885"/>
      <c r="O61" s="163">
        <v>2</v>
      </c>
      <c r="P61" s="163">
        <v>2</v>
      </c>
      <c r="Q61" s="163">
        <v>14250</v>
      </c>
      <c r="R61" s="163">
        <v>14250</v>
      </c>
      <c r="S61" s="163"/>
      <c r="T61" s="163"/>
      <c r="U61" s="163"/>
      <c r="V61" s="163"/>
      <c r="W61" s="879"/>
      <c r="X61" s="917"/>
    </row>
    <row r="62" spans="1:24" s="1" customFormat="1" ht="21.75" customHeight="1">
      <c r="A62" s="843"/>
      <c r="B62" s="843"/>
      <c r="C62" s="846"/>
      <c r="D62" s="846"/>
      <c r="E62" s="852"/>
      <c r="F62" s="849"/>
      <c r="G62" s="160">
        <v>2016</v>
      </c>
      <c r="H62" s="150"/>
      <c r="I62" s="150"/>
      <c r="J62" s="150"/>
      <c r="K62" s="150"/>
      <c r="L62" s="150"/>
      <c r="M62" s="150"/>
      <c r="N62" s="885"/>
      <c r="O62" s="163">
        <v>1</v>
      </c>
      <c r="P62" s="163">
        <v>1</v>
      </c>
      <c r="Q62" s="163">
        <v>15000</v>
      </c>
      <c r="R62" s="163">
        <v>15000</v>
      </c>
      <c r="S62" s="163">
        <v>112.55</v>
      </c>
      <c r="T62" s="163">
        <v>163.72499999999999</v>
      </c>
      <c r="U62" s="163"/>
      <c r="V62" s="163"/>
      <c r="W62" s="879"/>
      <c r="X62" s="917"/>
    </row>
    <row r="63" spans="1:24" s="1" customFormat="1" ht="20.25" customHeight="1">
      <c r="A63" s="844"/>
      <c r="B63" s="844"/>
      <c r="C63" s="847"/>
      <c r="D63" s="847"/>
      <c r="E63" s="853"/>
      <c r="F63" s="850"/>
      <c r="G63" s="160">
        <v>2017</v>
      </c>
      <c r="H63" s="150"/>
      <c r="I63" s="150"/>
      <c r="J63" s="150"/>
      <c r="K63" s="150"/>
      <c r="L63" s="150"/>
      <c r="M63" s="150"/>
      <c r="N63" s="166"/>
      <c r="O63" s="163"/>
      <c r="P63" s="163"/>
      <c r="Q63" s="163"/>
      <c r="R63" s="83" t="s">
        <v>420</v>
      </c>
      <c r="S63" s="163">
        <v>125.9</v>
      </c>
      <c r="T63" s="163">
        <v>125.9</v>
      </c>
      <c r="U63" s="163"/>
      <c r="V63" s="163"/>
      <c r="W63" s="880"/>
      <c r="X63" s="918"/>
    </row>
    <row r="64" spans="1:24" s="1" customFormat="1" ht="26.25" customHeight="1">
      <c r="A64" s="873" t="s">
        <v>404</v>
      </c>
      <c r="B64" s="873" t="s">
        <v>957</v>
      </c>
      <c r="C64" s="868" t="s">
        <v>407</v>
      </c>
      <c r="D64" s="868" t="s">
        <v>958</v>
      </c>
      <c r="E64" s="920" t="s">
        <v>959</v>
      </c>
      <c r="F64" s="870">
        <v>6934.9</v>
      </c>
      <c r="G64" s="151" t="s">
        <v>955</v>
      </c>
      <c r="H64" s="152">
        <v>6934.9</v>
      </c>
      <c r="I64" s="152">
        <v>1120</v>
      </c>
      <c r="J64" s="152">
        <v>759</v>
      </c>
      <c r="K64" s="152">
        <v>100</v>
      </c>
      <c r="L64" s="152">
        <v>4955.8999999999996</v>
      </c>
      <c r="M64" s="152">
        <v>0</v>
      </c>
      <c r="N64" s="885" t="s">
        <v>1383</v>
      </c>
      <c r="O64" s="163">
        <v>2</v>
      </c>
      <c r="P64" s="163">
        <v>2</v>
      </c>
      <c r="Q64" s="163"/>
      <c r="R64" s="163"/>
      <c r="S64" s="173">
        <v>15</v>
      </c>
      <c r="T64" s="173">
        <v>15</v>
      </c>
      <c r="U64" s="163"/>
      <c r="V64" s="163"/>
      <c r="W64" s="881" t="s">
        <v>403</v>
      </c>
      <c r="X64" s="916"/>
    </row>
    <row r="65" spans="1:24" s="1" customFormat="1" ht="24" customHeight="1">
      <c r="A65" s="873"/>
      <c r="B65" s="873"/>
      <c r="C65" s="868"/>
      <c r="D65" s="868"/>
      <c r="E65" s="920"/>
      <c r="F65" s="870"/>
      <c r="G65" s="160">
        <v>2015</v>
      </c>
      <c r="H65" s="150">
        <v>5308</v>
      </c>
      <c r="I65" s="150"/>
      <c r="J65" s="150">
        <v>400</v>
      </c>
      <c r="K65" s="150">
        <v>100</v>
      </c>
      <c r="L65" s="150">
        <v>4808</v>
      </c>
      <c r="M65" s="150"/>
      <c r="N65" s="885"/>
      <c r="O65" s="163"/>
      <c r="P65" s="163"/>
      <c r="Q65" s="163"/>
      <c r="R65" s="163"/>
      <c r="S65" s="173"/>
      <c r="T65" s="173"/>
      <c r="U65" s="163"/>
      <c r="V65" s="163"/>
      <c r="W65" s="881"/>
      <c r="X65" s="917"/>
    </row>
    <row r="66" spans="1:24" s="1" customFormat="1" ht="73.5" customHeight="1">
      <c r="A66" s="873"/>
      <c r="B66" s="873"/>
      <c r="C66" s="868"/>
      <c r="D66" s="868"/>
      <c r="E66" s="920"/>
      <c r="F66" s="870"/>
      <c r="G66" s="160">
        <v>2016</v>
      </c>
      <c r="H66" s="150">
        <v>1626.9</v>
      </c>
      <c r="I66" s="150">
        <v>1120</v>
      </c>
      <c r="J66" s="150">
        <v>359</v>
      </c>
      <c r="K66" s="150"/>
      <c r="L66" s="150">
        <v>147.9</v>
      </c>
      <c r="M66" s="150"/>
      <c r="N66" s="885"/>
      <c r="O66" s="163">
        <v>2</v>
      </c>
      <c r="P66" s="163">
        <v>2</v>
      </c>
      <c r="Q66" s="163">
        <v>14000</v>
      </c>
      <c r="R66" s="163">
        <v>14000</v>
      </c>
      <c r="S66" s="173">
        <v>15</v>
      </c>
      <c r="T66" s="173">
        <v>15</v>
      </c>
      <c r="U66" s="163"/>
      <c r="V66" s="163"/>
      <c r="W66" s="881"/>
      <c r="X66" s="918"/>
    </row>
    <row r="67" spans="1:24" s="2" customFormat="1" ht="14.25" customHeight="1">
      <c r="A67" s="873" t="s">
        <v>210</v>
      </c>
      <c r="B67" s="873" t="s">
        <v>408</v>
      </c>
      <c r="C67" s="868" t="s">
        <v>409</v>
      </c>
      <c r="D67" s="868" t="s">
        <v>400</v>
      </c>
      <c r="E67" s="873" t="s">
        <v>410</v>
      </c>
      <c r="F67" s="869">
        <v>1038</v>
      </c>
      <c r="G67" s="79" t="s">
        <v>411</v>
      </c>
      <c r="H67" s="80">
        <v>1038</v>
      </c>
      <c r="I67" s="80">
        <v>0</v>
      </c>
      <c r="J67" s="80">
        <v>425</v>
      </c>
      <c r="K67" s="80">
        <v>75</v>
      </c>
      <c r="L67" s="80">
        <v>538</v>
      </c>
      <c r="M67" s="80">
        <v>0</v>
      </c>
      <c r="N67" s="882" t="s">
        <v>412</v>
      </c>
      <c r="O67" s="81">
        <v>2</v>
      </c>
      <c r="P67" s="81">
        <v>2</v>
      </c>
      <c r="Q67" s="81"/>
      <c r="R67" s="81"/>
      <c r="S67" s="81">
        <v>55</v>
      </c>
      <c r="T67" s="81">
        <v>80.099999999999994</v>
      </c>
      <c r="U67" s="81"/>
      <c r="V67" s="81"/>
      <c r="W67" s="881" t="s">
        <v>403</v>
      </c>
      <c r="X67" s="851"/>
    </row>
    <row r="68" spans="1:24" s="2" customFormat="1" ht="14.25" customHeight="1">
      <c r="A68" s="873"/>
      <c r="B68" s="873"/>
      <c r="C68" s="868"/>
      <c r="D68" s="868"/>
      <c r="E68" s="873"/>
      <c r="F68" s="869"/>
      <c r="G68" s="81">
        <v>2016</v>
      </c>
      <c r="H68" s="82">
        <v>1038</v>
      </c>
      <c r="I68" s="82">
        <v>0</v>
      </c>
      <c r="J68" s="82">
        <v>425</v>
      </c>
      <c r="K68" s="82">
        <v>75</v>
      </c>
      <c r="L68" s="82">
        <v>538</v>
      </c>
      <c r="M68" s="82">
        <v>0</v>
      </c>
      <c r="N68" s="882"/>
      <c r="O68" s="81">
        <v>2</v>
      </c>
      <c r="P68" s="81">
        <v>2</v>
      </c>
      <c r="Q68" s="81">
        <v>15000</v>
      </c>
      <c r="R68" s="81">
        <v>15000</v>
      </c>
      <c r="S68" s="81"/>
      <c r="T68" s="81">
        <v>27.9</v>
      </c>
      <c r="U68" s="81"/>
      <c r="V68" s="81"/>
      <c r="W68" s="881"/>
      <c r="X68" s="852"/>
    </row>
    <row r="69" spans="1:24" s="2" customFormat="1" ht="42" customHeight="1">
      <c r="A69" s="873"/>
      <c r="B69" s="873"/>
      <c r="C69" s="868"/>
      <c r="D69" s="868"/>
      <c r="E69" s="873"/>
      <c r="F69" s="869"/>
      <c r="G69" s="81">
        <v>2017</v>
      </c>
      <c r="H69" s="82">
        <v>0</v>
      </c>
      <c r="I69" s="82">
        <v>0</v>
      </c>
      <c r="J69" s="82">
        <v>0</v>
      </c>
      <c r="K69" s="82">
        <v>0</v>
      </c>
      <c r="L69" s="82">
        <v>0</v>
      </c>
      <c r="M69" s="82">
        <v>0</v>
      </c>
      <c r="N69" s="882"/>
      <c r="O69" s="81"/>
      <c r="P69" s="81"/>
      <c r="Q69" s="81">
        <v>15000</v>
      </c>
      <c r="R69" s="81">
        <v>15230</v>
      </c>
      <c r="S69" s="173">
        <v>54.7</v>
      </c>
      <c r="T69" s="81">
        <v>52.2</v>
      </c>
      <c r="U69" s="81"/>
      <c r="V69" s="81"/>
      <c r="W69" s="881"/>
      <c r="X69" s="853"/>
    </row>
    <row r="70" spans="1:24" s="2" customFormat="1" ht="14.25" customHeight="1">
      <c r="A70" s="842" t="s">
        <v>224</v>
      </c>
      <c r="B70" s="842" t="s">
        <v>413</v>
      </c>
      <c r="C70" s="845" t="s">
        <v>414</v>
      </c>
      <c r="D70" s="845" t="s">
        <v>623</v>
      </c>
      <c r="E70" s="842" t="s">
        <v>415</v>
      </c>
      <c r="F70" s="875">
        <v>671.6</v>
      </c>
      <c r="G70" s="79" t="s">
        <v>411</v>
      </c>
      <c r="H70" s="80">
        <v>671.6</v>
      </c>
      <c r="I70" s="80">
        <v>0</v>
      </c>
      <c r="J70" s="80">
        <v>500</v>
      </c>
      <c r="K70" s="80">
        <v>0</v>
      </c>
      <c r="L70" s="80">
        <v>171.6</v>
      </c>
      <c r="M70" s="80">
        <v>0</v>
      </c>
      <c r="N70" s="851" t="s">
        <v>925</v>
      </c>
      <c r="O70" s="81">
        <v>3</v>
      </c>
      <c r="P70" s="81">
        <v>2</v>
      </c>
      <c r="Q70" s="81"/>
      <c r="R70" s="81"/>
      <c r="S70" s="81">
        <v>215</v>
      </c>
      <c r="T70" s="81">
        <v>22</v>
      </c>
      <c r="U70" s="81"/>
      <c r="V70" s="81"/>
      <c r="W70" s="878" t="s">
        <v>403</v>
      </c>
      <c r="X70" s="851"/>
    </row>
    <row r="71" spans="1:24" s="2" customFormat="1" ht="14.25" customHeight="1">
      <c r="A71" s="843"/>
      <c r="B71" s="843"/>
      <c r="C71" s="846"/>
      <c r="D71" s="846"/>
      <c r="E71" s="843"/>
      <c r="F71" s="876"/>
      <c r="G71" s="81">
        <v>2016</v>
      </c>
      <c r="H71" s="82">
        <v>671.6</v>
      </c>
      <c r="I71" s="82">
        <v>0</v>
      </c>
      <c r="J71" s="82">
        <v>500</v>
      </c>
      <c r="K71" s="82">
        <v>0</v>
      </c>
      <c r="L71" s="82">
        <v>171.6</v>
      </c>
      <c r="M71" s="82">
        <v>0</v>
      </c>
      <c r="N71" s="852"/>
      <c r="O71" s="81">
        <v>2</v>
      </c>
      <c r="P71" s="81">
        <v>2</v>
      </c>
      <c r="Q71" s="81">
        <v>15000</v>
      </c>
      <c r="R71" s="81">
        <v>15000</v>
      </c>
      <c r="S71" s="81"/>
      <c r="T71" s="81"/>
      <c r="U71" s="81"/>
      <c r="V71" s="81"/>
      <c r="W71" s="879"/>
      <c r="X71" s="852"/>
    </row>
    <row r="72" spans="1:24" s="2" customFormat="1" ht="13.5" customHeight="1">
      <c r="A72" s="843"/>
      <c r="B72" s="843"/>
      <c r="C72" s="846"/>
      <c r="D72" s="846"/>
      <c r="E72" s="843"/>
      <c r="F72" s="876"/>
      <c r="G72" s="81">
        <v>2017</v>
      </c>
      <c r="H72" s="82">
        <v>0</v>
      </c>
      <c r="I72" s="82">
        <v>0</v>
      </c>
      <c r="J72" s="82">
        <v>0</v>
      </c>
      <c r="K72" s="82">
        <v>0</v>
      </c>
      <c r="L72" s="82">
        <v>0</v>
      </c>
      <c r="M72" s="82">
        <v>0</v>
      </c>
      <c r="N72" s="852"/>
      <c r="O72" s="81"/>
      <c r="P72" s="81"/>
      <c r="Q72" s="81">
        <v>15000</v>
      </c>
      <c r="R72" s="81">
        <v>15000</v>
      </c>
      <c r="S72" s="81">
        <v>165.1</v>
      </c>
      <c r="T72" s="81">
        <v>22</v>
      </c>
      <c r="U72" s="81"/>
      <c r="V72" s="81"/>
      <c r="W72" s="879"/>
      <c r="X72" s="852"/>
    </row>
    <row r="73" spans="1:24" s="2" customFormat="1" ht="42" customHeight="1">
      <c r="A73" s="844"/>
      <c r="B73" s="844"/>
      <c r="C73" s="847"/>
      <c r="D73" s="847"/>
      <c r="E73" s="844"/>
      <c r="F73" s="877"/>
      <c r="G73" s="81">
        <v>2018</v>
      </c>
      <c r="H73" s="82"/>
      <c r="I73" s="82"/>
      <c r="J73" s="82"/>
      <c r="K73" s="82"/>
      <c r="L73" s="82"/>
      <c r="M73" s="82"/>
      <c r="N73" s="853"/>
      <c r="O73" s="81">
        <v>1</v>
      </c>
      <c r="P73" s="81"/>
      <c r="Q73" s="81"/>
      <c r="R73" s="81"/>
      <c r="S73" s="81">
        <v>50</v>
      </c>
      <c r="T73" s="81"/>
      <c r="U73" s="81"/>
      <c r="V73" s="81"/>
      <c r="W73" s="880"/>
      <c r="X73" s="853"/>
    </row>
    <row r="74" spans="1:24" s="2" customFormat="1" ht="14.25" customHeight="1">
      <c r="A74" s="842" t="s">
        <v>416</v>
      </c>
      <c r="B74" s="842" t="s">
        <v>417</v>
      </c>
      <c r="C74" s="845" t="s">
        <v>418</v>
      </c>
      <c r="D74" s="845" t="s">
        <v>400</v>
      </c>
      <c r="E74" s="842" t="s">
        <v>419</v>
      </c>
      <c r="F74" s="875">
        <v>723.9</v>
      </c>
      <c r="G74" s="79" t="s">
        <v>411</v>
      </c>
      <c r="H74" s="80">
        <v>723.9</v>
      </c>
      <c r="I74" s="80">
        <v>0</v>
      </c>
      <c r="J74" s="80">
        <v>500</v>
      </c>
      <c r="K74" s="80">
        <v>0</v>
      </c>
      <c r="L74" s="80">
        <v>223.9</v>
      </c>
      <c r="M74" s="80">
        <v>0</v>
      </c>
      <c r="N74" s="851" t="s">
        <v>926</v>
      </c>
      <c r="O74" s="81">
        <v>3</v>
      </c>
      <c r="P74" s="81">
        <v>5</v>
      </c>
      <c r="Q74" s="81"/>
      <c r="R74" s="81"/>
      <c r="S74" s="81">
        <v>137.08000000000001</v>
      </c>
      <c r="T74" s="81"/>
      <c r="U74" s="81"/>
      <c r="V74" s="81"/>
      <c r="W74" s="878" t="s">
        <v>403</v>
      </c>
      <c r="X74" s="851"/>
    </row>
    <row r="75" spans="1:24" s="2" customFormat="1" ht="19.5" customHeight="1">
      <c r="A75" s="843"/>
      <c r="B75" s="843"/>
      <c r="C75" s="846"/>
      <c r="D75" s="846"/>
      <c r="E75" s="843"/>
      <c r="F75" s="876"/>
      <c r="G75" s="81">
        <v>2016</v>
      </c>
      <c r="H75" s="82">
        <v>723.9</v>
      </c>
      <c r="I75" s="82"/>
      <c r="J75" s="82">
        <v>500</v>
      </c>
      <c r="K75" s="82"/>
      <c r="L75" s="82">
        <v>223.9</v>
      </c>
      <c r="M75" s="82"/>
      <c r="N75" s="852"/>
      <c r="O75" s="81">
        <v>1</v>
      </c>
      <c r="P75" s="81">
        <v>1</v>
      </c>
      <c r="Q75" s="83" t="s">
        <v>420</v>
      </c>
      <c r="R75" s="81"/>
      <c r="S75" s="81"/>
      <c r="T75" s="81"/>
      <c r="U75" s="81"/>
      <c r="V75" s="81"/>
      <c r="W75" s="879"/>
      <c r="X75" s="852"/>
    </row>
    <row r="76" spans="1:24" s="2" customFormat="1" ht="18" customHeight="1">
      <c r="A76" s="843"/>
      <c r="B76" s="843"/>
      <c r="C76" s="846"/>
      <c r="D76" s="846"/>
      <c r="E76" s="843"/>
      <c r="F76" s="876"/>
      <c r="G76" s="81">
        <v>2017</v>
      </c>
      <c r="H76" s="82"/>
      <c r="I76" s="82"/>
      <c r="J76" s="82"/>
      <c r="K76" s="82"/>
      <c r="L76" s="82"/>
      <c r="M76" s="82"/>
      <c r="N76" s="852"/>
      <c r="O76" s="81">
        <v>2</v>
      </c>
      <c r="P76" s="81">
        <v>4</v>
      </c>
      <c r="Q76" s="81">
        <v>15440</v>
      </c>
      <c r="R76" s="81">
        <v>8700</v>
      </c>
      <c r="S76" s="81">
        <v>137.08000000000001</v>
      </c>
      <c r="T76" s="81">
        <v>34.4</v>
      </c>
      <c r="U76" s="81"/>
      <c r="V76" s="81"/>
      <c r="W76" s="879"/>
      <c r="X76" s="852"/>
    </row>
    <row r="77" spans="1:24" s="2" customFormat="1" ht="27" customHeight="1">
      <c r="A77" s="844"/>
      <c r="B77" s="844"/>
      <c r="C77" s="847"/>
      <c r="D77" s="847"/>
      <c r="E77" s="844"/>
      <c r="F77" s="877"/>
      <c r="G77" s="81">
        <v>2018</v>
      </c>
      <c r="H77" s="82"/>
      <c r="I77" s="82"/>
      <c r="J77" s="82"/>
      <c r="K77" s="82"/>
      <c r="L77" s="82"/>
      <c r="M77" s="82"/>
      <c r="N77" s="853"/>
      <c r="O77" s="81"/>
      <c r="P77" s="81"/>
      <c r="Q77" s="81">
        <v>18582</v>
      </c>
      <c r="R77" s="81"/>
      <c r="S77" s="81">
        <v>30</v>
      </c>
      <c r="T77" s="81"/>
      <c r="U77" s="81"/>
      <c r="V77" s="81"/>
      <c r="W77" s="880"/>
      <c r="X77" s="853"/>
    </row>
    <row r="78" spans="1:24" s="2" customFormat="1" ht="34.5" customHeight="1">
      <c r="A78" s="842" t="s">
        <v>240</v>
      </c>
      <c r="B78" s="842" t="s">
        <v>960</v>
      </c>
      <c r="C78" s="845" t="s">
        <v>943</v>
      </c>
      <c r="D78" s="845" t="s">
        <v>400</v>
      </c>
      <c r="E78" s="842" t="s">
        <v>961</v>
      </c>
      <c r="F78" s="848">
        <v>15820.8</v>
      </c>
      <c r="G78" s="151">
        <v>2016</v>
      </c>
      <c r="H78" s="152">
        <v>15820.8</v>
      </c>
      <c r="I78" s="152">
        <v>6223</v>
      </c>
      <c r="J78" s="152">
        <v>3000</v>
      </c>
      <c r="K78" s="152">
        <v>0</v>
      </c>
      <c r="L78" s="152">
        <v>6597.8</v>
      </c>
      <c r="M78" s="152">
        <v>0</v>
      </c>
      <c r="N78" s="851" t="s">
        <v>962</v>
      </c>
      <c r="O78" s="163">
        <v>5</v>
      </c>
      <c r="P78" s="163">
        <v>5</v>
      </c>
      <c r="Q78" s="163">
        <v>15000</v>
      </c>
      <c r="R78" s="163">
        <v>15000</v>
      </c>
      <c r="S78" s="163">
        <v>0</v>
      </c>
      <c r="T78" s="163">
        <v>0</v>
      </c>
      <c r="U78" s="163"/>
      <c r="V78" s="163"/>
      <c r="W78" s="164" t="s">
        <v>403</v>
      </c>
      <c r="X78" s="900" t="s">
        <v>965</v>
      </c>
    </row>
    <row r="79" spans="1:24" s="2" customFormat="1" ht="33" customHeight="1">
      <c r="A79" s="844"/>
      <c r="B79" s="844"/>
      <c r="C79" s="847"/>
      <c r="D79" s="847"/>
      <c r="E79" s="844"/>
      <c r="F79" s="850"/>
      <c r="G79" s="160">
        <v>2017</v>
      </c>
      <c r="H79" s="152"/>
      <c r="I79" s="152"/>
      <c r="J79" s="152"/>
      <c r="K79" s="152"/>
      <c r="L79" s="152"/>
      <c r="M79" s="152"/>
      <c r="N79" s="853"/>
      <c r="O79" s="163"/>
      <c r="P79" s="163"/>
      <c r="Q79" s="163"/>
      <c r="R79" s="163">
        <v>18582</v>
      </c>
      <c r="S79" s="163">
        <v>18.7</v>
      </c>
      <c r="T79" s="163">
        <v>18.7</v>
      </c>
      <c r="U79" s="163"/>
      <c r="V79" s="163"/>
      <c r="W79" s="162"/>
      <c r="X79" s="919"/>
    </row>
    <row r="80" spans="1:24" s="2" customFormat="1" ht="41.25" customHeight="1">
      <c r="A80" s="842" t="s">
        <v>262</v>
      </c>
      <c r="B80" s="842" t="s">
        <v>942</v>
      </c>
      <c r="C80" s="845" t="s">
        <v>943</v>
      </c>
      <c r="D80" s="845" t="s">
        <v>944</v>
      </c>
      <c r="E80" s="842" t="s">
        <v>945</v>
      </c>
      <c r="F80" s="875">
        <v>29700</v>
      </c>
      <c r="G80" s="79" t="s">
        <v>946</v>
      </c>
      <c r="H80" s="80">
        <f>SUM(H81:H82)</f>
        <v>29700</v>
      </c>
      <c r="I80" s="80">
        <f t="shared" ref="I80" si="3">SUM(I81:I82)</f>
        <v>3200</v>
      </c>
      <c r="J80" s="80">
        <f t="shared" ref="J80" si="4">SUM(J81:J82)</f>
        <v>14600</v>
      </c>
      <c r="K80" s="80">
        <f t="shared" ref="K80" si="5">SUM(K81:K82)</f>
        <v>0</v>
      </c>
      <c r="L80" s="80">
        <f t="shared" ref="L80" si="6">SUM(L81:L82)</f>
        <v>11900</v>
      </c>
      <c r="M80" s="80">
        <f t="shared" ref="M80" si="7">SUM(M81:M82)</f>
        <v>0</v>
      </c>
      <c r="N80" s="851" t="s">
        <v>947</v>
      </c>
      <c r="O80" s="163">
        <v>10</v>
      </c>
      <c r="P80" s="163"/>
      <c r="Q80" s="176">
        <v>19000</v>
      </c>
      <c r="R80" s="163"/>
      <c r="S80" s="163">
        <v>500</v>
      </c>
      <c r="T80" s="173"/>
      <c r="U80" s="163"/>
      <c r="V80" s="163"/>
      <c r="W80" s="845" t="s">
        <v>403</v>
      </c>
      <c r="X80" s="851"/>
    </row>
    <row r="81" spans="1:24" s="2" customFormat="1" ht="19.5" customHeight="1">
      <c r="A81" s="843"/>
      <c r="B81" s="843"/>
      <c r="C81" s="846"/>
      <c r="D81" s="846"/>
      <c r="E81" s="843"/>
      <c r="F81" s="876"/>
      <c r="G81" s="166">
        <v>2017</v>
      </c>
      <c r="H81" s="166">
        <f>SUM(I81:M81)</f>
        <v>17800</v>
      </c>
      <c r="I81" s="166">
        <v>3200</v>
      </c>
      <c r="J81" s="166">
        <v>14600</v>
      </c>
      <c r="K81" s="166"/>
      <c r="L81" s="166"/>
      <c r="M81" s="166"/>
      <c r="N81" s="852"/>
      <c r="O81" s="166"/>
      <c r="P81" s="166"/>
      <c r="Q81" s="176"/>
      <c r="R81" s="166"/>
      <c r="S81" s="166"/>
      <c r="T81" s="178"/>
      <c r="U81" s="166"/>
      <c r="V81" s="166"/>
      <c r="W81" s="846"/>
      <c r="X81" s="852"/>
    </row>
    <row r="82" spans="1:24" s="2" customFormat="1" ht="24.75" customHeight="1">
      <c r="A82" s="844"/>
      <c r="B82" s="844"/>
      <c r="C82" s="847"/>
      <c r="D82" s="847"/>
      <c r="E82" s="844"/>
      <c r="F82" s="877"/>
      <c r="G82" s="166">
        <v>2018</v>
      </c>
      <c r="H82" s="166">
        <f>SUM(I82:M82)</f>
        <v>11900</v>
      </c>
      <c r="I82" s="177"/>
      <c r="J82" s="177"/>
      <c r="K82" s="177"/>
      <c r="L82" s="177">
        <v>11900</v>
      </c>
      <c r="M82" s="177"/>
      <c r="N82" s="853"/>
      <c r="O82" s="179">
        <v>10</v>
      </c>
      <c r="P82" s="177"/>
      <c r="Q82" s="180">
        <v>19000</v>
      </c>
      <c r="R82" s="177"/>
      <c r="S82" s="179">
        <v>500</v>
      </c>
      <c r="T82" s="181"/>
      <c r="U82" s="177"/>
      <c r="V82" s="177"/>
      <c r="W82" s="847"/>
      <c r="X82" s="853"/>
    </row>
    <row r="83" spans="1:24" s="2" customFormat="1" ht="24" customHeight="1">
      <c r="A83" s="842" t="s">
        <v>265</v>
      </c>
      <c r="B83" s="904" t="s">
        <v>936</v>
      </c>
      <c r="C83" s="845" t="s">
        <v>421</v>
      </c>
      <c r="D83" s="907" t="s">
        <v>937</v>
      </c>
      <c r="E83" s="842" t="s">
        <v>938</v>
      </c>
      <c r="F83" s="848">
        <v>132500</v>
      </c>
      <c r="G83" s="151" t="s">
        <v>939</v>
      </c>
      <c r="H83" s="152">
        <f>SUM(H84:H90)</f>
        <v>132500</v>
      </c>
      <c r="I83" s="913" t="s">
        <v>940</v>
      </c>
      <c r="J83" s="914"/>
      <c r="K83" s="914"/>
      <c r="L83" s="914"/>
      <c r="M83" s="915"/>
      <c r="N83" s="910" t="s">
        <v>941</v>
      </c>
      <c r="O83" s="163">
        <v>18</v>
      </c>
      <c r="P83" s="163"/>
      <c r="Q83" s="163">
        <v>16449</v>
      </c>
      <c r="R83" s="163">
        <v>14860</v>
      </c>
      <c r="S83" s="163">
        <v>1.022</v>
      </c>
      <c r="T83" s="163">
        <v>0.253</v>
      </c>
      <c r="U83" s="163"/>
      <c r="V83" s="163"/>
      <c r="W83" s="845" t="s">
        <v>403</v>
      </c>
      <c r="X83" s="851"/>
    </row>
    <row r="84" spans="1:24" s="2" customFormat="1" ht="21" customHeight="1">
      <c r="A84" s="843"/>
      <c r="B84" s="905"/>
      <c r="C84" s="846"/>
      <c r="D84" s="908"/>
      <c r="E84" s="843"/>
      <c r="F84" s="849"/>
      <c r="G84" s="160">
        <v>2016</v>
      </c>
      <c r="H84" s="150">
        <v>36460</v>
      </c>
      <c r="I84" s="150"/>
      <c r="J84" s="150"/>
      <c r="K84" s="150"/>
      <c r="L84" s="150"/>
      <c r="M84" s="150"/>
      <c r="N84" s="911"/>
      <c r="O84" s="163"/>
      <c r="P84" s="163"/>
      <c r="Q84" s="163"/>
      <c r="R84" s="163"/>
      <c r="S84" s="163"/>
      <c r="T84" s="163"/>
      <c r="U84" s="163"/>
      <c r="V84" s="163"/>
      <c r="W84" s="846"/>
      <c r="X84" s="852"/>
    </row>
    <row r="85" spans="1:24" s="2" customFormat="1" ht="23.25" customHeight="1">
      <c r="A85" s="843"/>
      <c r="B85" s="905"/>
      <c r="C85" s="846"/>
      <c r="D85" s="908"/>
      <c r="E85" s="843"/>
      <c r="F85" s="849"/>
      <c r="G85" s="160">
        <v>2017</v>
      </c>
      <c r="H85" s="150">
        <v>70600</v>
      </c>
      <c r="I85" s="150"/>
      <c r="J85" s="150">
        <v>42360</v>
      </c>
      <c r="K85" s="150"/>
      <c r="L85" s="150">
        <v>28240</v>
      </c>
      <c r="M85" s="150"/>
      <c r="N85" s="911"/>
      <c r="O85" s="163">
        <v>8</v>
      </c>
      <c r="P85" s="163">
        <v>8</v>
      </c>
      <c r="Q85" s="163">
        <v>14860</v>
      </c>
      <c r="R85" s="163">
        <v>14860</v>
      </c>
      <c r="S85" s="163">
        <v>0.253</v>
      </c>
      <c r="T85" s="163">
        <v>0.253</v>
      </c>
      <c r="U85" s="163"/>
      <c r="V85" s="163"/>
      <c r="W85" s="846"/>
      <c r="X85" s="852"/>
    </row>
    <row r="86" spans="1:24" s="2" customFormat="1" ht="21.75" customHeight="1">
      <c r="A86" s="843"/>
      <c r="B86" s="905"/>
      <c r="C86" s="846"/>
      <c r="D86" s="908"/>
      <c r="E86" s="843"/>
      <c r="F86" s="849"/>
      <c r="G86" s="160">
        <v>2018</v>
      </c>
      <c r="H86" s="150">
        <v>25440</v>
      </c>
      <c r="I86" s="150">
        <v>0</v>
      </c>
      <c r="J86" s="150">
        <v>0</v>
      </c>
      <c r="K86" s="150">
        <v>0</v>
      </c>
      <c r="L86" s="150">
        <v>25440</v>
      </c>
      <c r="M86" s="150"/>
      <c r="N86" s="911"/>
      <c r="O86" s="163">
        <v>10</v>
      </c>
      <c r="P86" s="163"/>
      <c r="Q86" s="163">
        <v>16449</v>
      </c>
      <c r="R86" s="163"/>
      <c r="S86" s="163">
        <v>0.76900000000000002</v>
      </c>
      <c r="T86" s="163"/>
      <c r="U86" s="163"/>
      <c r="V86" s="163"/>
      <c r="W86" s="846"/>
      <c r="X86" s="852"/>
    </row>
    <row r="87" spans="1:24" s="2" customFormat="1" ht="18" customHeight="1">
      <c r="A87" s="843"/>
      <c r="B87" s="905"/>
      <c r="C87" s="846"/>
      <c r="D87" s="908"/>
      <c r="E87" s="843"/>
      <c r="F87" s="849"/>
      <c r="G87" s="160">
        <v>2019</v>
      </c>
      <c r="H87" s="150"/>
      <c r="I87" s="150"/>
      <c r="J87" s="150"/>
      <c r="K87" s="150"/>
      <c r="L87" s="150"/>
      <c r="M87" s="150"/>
      <c r="N87" s="911"/>
      <c r="O87" s="163"/>
      <c r="P87" s="163"/>
      <c r="Q87" s="163"/>
      <c r="R87" s="163"/>
      <c r="S87" s="163"/>
      <c r="T87" s="163"/>
      <c r="U87" s="163"/>
      <c r="V87" s="163"/>
      <c r="W87" s="846"/>
      <c r="X87" s="852"/>
    </row>
    <row r="88" spans="1:24" s="2" customFormat="1" ht="22.5" customHeight="1">
      <c r="A88" s="843"/>
      <c r="B88" s="905"/>
      <c r="C88" s="846"/>
      <c r="D88" s="908"/>
      <c r="E88" s="843"/>
      <c r="F88" s="849"/>
      <c r="G88" s="160">
        <v>2020</v>
      </c>
      <c r="H88" s="150"/>
      <c r="I88" s="150"/>
      <c r="J88" s="150"/>
      <c r="K88" s="150"/>
      <c r="L88" s="150"/>
      <c r="M88" s="150"/>
      <c r="N88" s="911"/>
      <c r="O88" s="163"/>
      <c r="P88" s="163"/>
      <c r="Q88" s="163"/>
      <c r="R88" s="163"/>
      <c r="S88" s="163"/>
      <c r="T88" s="163"/>
      <c r="U88" s="163"/>
      <c r="V88" s="163"/>
      <c r="W88" s="846"/>
      <c r="X88" s="852"/>
    </row>
    <row r="89" spans="1:24" s="2" customFormat="1" ht="20.25" customHeight="1">
      <c r="A89" s="843"/>
      <c r="B89" s="905"/>
      <c r="C89" s="846"/>
      <c r="D89" s="908"/>
      <c r="E89" s="843"/>
      <c r="F89" s="849"/>
      <c r="G89" s="160">
        <v>2021</v>
      </c>
      <c r="H89" s="150"/>
      <c r="I89" s="150"/>
      <c r="J89" s="150"/>
      <c r="K89" s="150"/>
      <c r="L89" s="150"/>
      <c r="M89" s="150"/>
      <c r="N89" s="911"/>
      <c r="O89" s="163"/>
      <c r="P89" s="163"/>
      <c r="Q89" s="163"/>
      <c r="R89" s="163"/>
      <c r="S89" s="163"/>
      <c r="T89" s="163"/>
      <c r="U89" s="163"/>
      <c r="V89" s="163"/>
      <c r="W89" s="846"/>
      <c r="X89" s="852"/>
    </row>
    <row r="90" spans="1:24" s="2" customFormat="1" ht="18.75" customHeight="1">
      <c r="A90" s="844"/>
      <c r="B90" s="906"/>
      <c r="C90" s="847"/>
      <c r="D90" s="909"/>
      <c r="E90" s="844"/>
      <c r="F90" s="850"/>
      <c r="G90" s="160">
        <v>2022</v>
      </c>
      <c r="H90" s="150"/>
      <c r="I90" s="150"/>
      <c r="J90" s="150"/>
      <c r="K90" s="150"/>
      <c r="L90" s="150"/>
      <c r="M90" s="150"/>
      <c r="N90" s="912"/>
      <c r="O90" s="163"/>
      <c r="P90" s="163"/>
      <c r="Q90" s="163"/>
      <c r="R90" s="163"/>
      <c r="S90" s="163"/>
      <c r="T90" s="163"/>
      <c r="U90" s="163"/>
      <c r="V90" s="163"/>
      <c r="W90" s="847"/>
      <c r="X90" s="853"/>
    </row>
    <row r="91" spans="1:24" s="2" customFormat="1" ht="14.25" customHeight="1">
      <c r="A91" s="873" t="s">
        <v>274</v>
      </c>
      <c r="B91" s="873" t="s">
        <v>422</v>
      </c>
      <c r="C91" s="868" t="s">
        <v>423</v>
      </c>
      <c r="D91" s="868" t="s">
        <v>400</v>
      </c>
      <c r="E91" s="873" t="s">
        <v>424</v>
      </c>
      <c r="F91" s="870">
        <v>14025.5</v>
      </c>
      <c r="G91" s="151" t="s">
        <v>402</v>
      </c>
      <c r="H91" s="152">
        <f>SUM(H92:H94)</f>
        <v>14025.5</v>
      </c>
      <c r="I91" s="152">
        <f t="shared" ref="I91:M91" si="8">SUM(I92:I94)</f>
        <v>0</v>
      </c>
      <c r="J91" s="152">
        <f t="shared" si="8"/>
        <v>8095.5</v>
      </c>
      <c r="K91" s="152">
        <f t="shared" si="8"/>
        <v>0</v>
      </c>
      <c r="L91" s="152">
        <f t="shared" si="8"/>
        <v>3130</v>
      </c>
      <c r="M91" s="152">
        <f t="shared" si="8"/>
        <v>2800</v>
      </c>
      <c r="N91" s="903" t="s">
        <v>963</v>
      </c>
      <c r="O91" s="163">
        <v>3</v>
      </c>
      <c r="P91" s="163">
        <v>3</v>
      </c>
      <c r="Q91" s="163">
        <v>15000</v>
      </c>
      <c r="R91" s="163">
        <v>15000</v>
      </c>
      <c r="S91" s="163">
        <f>S93+S94</f>
        <v>758.8</v>
      </c>
      <c r="T91" s="163">
        <f>T93+T94</f>
        <v>758.8</v>
      </c>
      <c r="U91" s="59"/>
      <c r="V91" s="59"/>
      <c r="W91" s="868" t="s">
        <v>403</v>
      </c>
      <c r="X91" s="851"/>
    </row>
    <row r="92" spans="1:24" s="2" customFormat="1" ht="14.25" customHeight="1">
      <c r="A92" s="873"/>
      <c r="B92" s="873"/>
      <c r="C92" s="868"/>
      <c r="D92" s="868"/>
      <c r="E92" s="873"/>
      <c r="F92" s="870"/>
      <c r="G92" s="160">
        <v>2015</v>
      </c>
      <c r="H92" s="150">
        <f>SUM(I92:M92)</f>
        <v>3250</v>
      </c>
      <c r="I92" s="150"/>
      <c r="J92" s="150">
        <v>1950</v>
      </c>
      <c r="K92" s="150"/>
      <c r="L92" s="150">
        <v>500</v>
      </c>
      <c r="M92" s="150">
        <v>800</v>
      </c>
      <c r="N92" s="903"/>
      <c r="O92" s="59"/>
      <c r="P92" s="59"/>
      <c r="Q92" s="59"/>
      <c r="R92" s="59"/>
      <c r="S92" s="59"/>
      <c r="T92" s="59"/>
      <c r="U92" s="59"/>
      <c r="V92" s="59"/>
      <c r="W92" s="868"/>
      <c r="X92" s="852"/>
    </row>
    <row r="93" spans="1:24" s="2" customFormat="1" ht="18" customHeight="1">
      <c r="A93" s="873"/>
      <c r="B93" s="873"/>
      <c r="C93" s="868"/>
      <c r="D93" s="868"/>
      <c r="E93" s="873"/>
      <c r="F93" s="870"/>
      <c r="G93" s="160">
        <v>2016</v>
      </c>
      <c r="H93" s="150">
        <f t="shared" ref="H93:H94" si="9">SUM(I93:M93)</f>
        <v>9613.5</v>
      </c>
      <c r="I93" s="150"/>
      <c r="J93" s="150">
        <v>5448.5</v>
      </c>
      <c r="K93" s="150"/>
      <c r="L93" s="150">
        <v>2165</v>
      </c>
      <c r="M93" s="150">
        <v>2000</v>
      </c>
      <c r="N93" s="903"/>
      <c r="O93" s="163">
        <v>3</v>
      </c>
      <c r="P93" s="163">
        <v>3</v>
      </c>
      <c r="Q93" s="163">
        <v>15000</v>
      </c>
      <c r="R93" s="163">
        <v>15000</v>
      </c>
      <c r="S93" s="163">
        <v>594</v>
      </c>
      <c r="T93" s="173">
        <v>594</v>
      </c>
      <c r="U93" s="59"/>
      <c r="V93" s="59"/>
      <c r="W93" s="868"/>
      <c r="X93" s="852"/>
    </row>
    <row r="94" spans="1:24" s="2" customFormat="1" ht="25.5" customHeight="1">
      <c r="A94" s="873"/>
      <c r="B94" s="873"/>
      <c r="C94" s="868"/>
      <c r="D94" s="868"/>
      <c r="E94" s="873"/>
      <c r="F94" s="870"/>
      <c r="G94" s="160">
        <v>2017</v>
      </c>
      <c r="H94" s="150">
        <f t="shared" si="9"/>
        <v>1162</v>
      </c>
      <c r="I94" s="150"/>
      <c r="J94" s="150">
        <v>697</v>
      </c>
      <c r="K94" s="150"/>
      <c r="L94" s="150">
        <v>465</v>
      </c>
      <c r="M94" s="150"/>
      <c r="N94" s="903"/>
      <c r="O94" s="163"/>
      <c r="P94" s="163"/>
      <c r="Q94" s="163"/>
      <c r="R94" s="186" t="s">
        <v>625</v>
      </c>
      <c r="S94" s="163">
        <v>164.8</v>
      </c>
      <c r="T94" s="163">
        <v>164.8</v>
      </c>
      <c r="U94" s="59"/>
      <c r="V94" s="59"/>
      <c r="W94" s="868"/>
      <c r="X94" s="853"/>
    </row>
    <row r="95" spans="1:24" s="2" customFormat="1" ht="21.75" customHeight="1">
      <c r="A95" s="842" t="s">
        <v>280</v>
      </c>
      <c r="B95" s="842" t="s">
        <v>1384</v>
      </c>
      <c r="C95" s="845" t="s">
        <v>407</v>
      </c>
      <c r="D95" s="845" t="s">
        <v>425</v>
      </c>
      <c r="E95" s="842" t="s">
        <v>1385</v>
      </c>
      <c r="F95" s="848">
        <v>38923.199999999997</v>
      </c>
      <c r="G95" s="151" t="s">
        <v>1386</v>
      </c>
      <c r="H95" s="152">
        <v>38923.199999999997</v>
      </c>
      <c r="I95" s="152">
        <v>18714.8</v>
      </c>
      <c r="J95" s="152">
        <v>4639.1000000000004</v>
      </c>
      <c r="K95" s="152">
        <v>0</v>
      </c>
      <c r="L95" s="152">
        <v>15569.3</v>
      </c>
      <c r="M95" s="152">
        <v>0</v>
      </c>
      <c r="N95" s="851" t="s">
        <v>1387</v>
      </c>
      <c r="O95" s="163">
        <v>16</v>
      </c>
      <c r="P95" s="163"/>
      <c r="Q95" s="163">
        <v>25000</v>
      </c>
      <c r="R95" s="163"/>
      <c r="S95" s="163"/>
      <c r="T95" s="163"/>
      <c r="U95" s="163"/>
      <c r="V95" s="163"/>
      <c r="W95" s="845" t="s">
        <v>403</v>
      </c>
      <c r="X95" s="851"/>
    </row>
    <row r="96" spans="1:24" s="1" customFormat="1">
      <c r="A96" s="843"/>
      <c r="B96" s="843"/>
      <c r="C96" s="846"/>
      <c r="D96" s="846"/>
      <c r="E96" s="843"/>
      <c r="F96" s="849"/>
      <c r="G96" s="329">
        <v>2017</v>
      </c>
      <c r="H96" s="329">
        <v>0</v>
      </c>
      <c r="I96" s="177">
        <v>0</v>
      </c>
      <c r="J96" s="177">
        <v>0</v>
      </c>
      <c r="K96" s="177">
        <v>0</v>
      </c>
      <c r="L96" s="177">
        <v>0</v>
      </c>
      <c r="M96" s="177">
        <v>0</v>
      </c>
      <c r="N96" s="852"/>
      <c r="O96" s="177"/>
      <c r="P96" s="177"/>
      <c r="Q96" s="177"/>
      <c r="R96" s="177"/>
      <c r="S96" s="177"/>
      <c r="T96" s="177"/>
      <c r="U96" s="177"/>
      <c r="V96" s="177"/>
      <c r="W96" s="846"/>
      <c r="X96" s="852"/>
    </row>
    <row r="97" spans="1:24" s="1" customFormat="1">
      <c r="A97" s="843"/>
      <c r="B97" s="843"/>
      <c r="C97" s="846"/>
      <c r="D97" s="846"/>
      <c r="E97" s="843"/>
      <c r="F97" s="849"/>
      <c r="G97" s="329">
        <v>2018</v>
      </c>
      <c r="H97" s="329">
        <v>23939.4</v>
      </c>
      <c r="I97" s="181">
        <v>10714.8</v>
      </c>
      <c r="J97" s="181">
        <v>2655.3</v>
      </c>
      <c r="K97" s="177">
        <v>0</v>
      </c>
      <c r="L97" s="177">
        <v>10569.3</v>
      </c>
      <c r="M97" s="177">
        <v>0</v>
      </c>
      <c r="N97" s="852"/>
      <c r="O97" s="177"/>
      <c r="P97" s="177"/>
      <c r="Q97" s="177"/>
      <c r="R97" s="177"/>
      <c r="S97" s="177"/>
      <c r="T97" s="177"/>
      <c r="U97" s="177"/>
      <c r="V97" s="177"/>
      <c r="W97" s="846"/>
      <c r="X97" s="852"/>
    </row>
    <row r="98" spans="1:24" s="1" customFormat="1">
      <c r="A98" s="843"/>
      <c r="B98" s="843"/>
      <c r="C98" s="846"/>
      <c r="D98" s="846"/>
      <c r="E98" s="843"/>
      <c r="F98" s="849"/>
      <c r="G98" s="329">
        <v>2019</v>
      </c>
      <c r="H98" s="329">
        <v>14983.8</v>
      </c>
      <c r="I98" s="181">
        <v>8000</v>
      </c>
      <c r="J98" s="181">
        <v>1983.8</v>
      </c>
      <c r="K98" s="177">
        <v>0</v>
      </c>
      <c r="L98" s="177">
        <v>5000</v>
      </c>
      <c r="M98" s="177">
        <v>0</v>
      </c>
      <c r="N98" s="852"/>
      <c r="O98" s="399">
        <v>16</v>
      </c>
      <c r="P98" s="399"/>
      <c r="Q98" s="399">
        <v>25000</v>
      </c>
      <c r="R98" s="399"/>
      <c r="S98" s="177"/>
      <c r="T98" s="177"/>
      <c r="U98" s="177"/>
      <c r="V98" s="177"/>
      <c r="W98" s="846"/>
      <c r="X98" s="852"/>
    </row>
    <row r="99" spans="1:24" s="1" customFormat="1">
      <c r="A99" s="843"/>
      <c r="B99" s="843"/>
      <c r="C99" s="846"/>
      <c r="D99" s="846"/>
      <c r="E99" s="843"/>
      <c r="F99" s="849"/>
      <c r="G99" s="329">
        <v>2020</v>
      </c>
      <c r="H99" s="329"/>
      <c r="I99" s="177"/>
      <c r="J99" s="177"/>
      <c r="K99" s="177"/>
      <c r="L99" s="177"/>
      <c r="M99" s="177"/>
      <c r="N99" s="852"/>
      <c r="O99" s="177"/>
      <c r="P99" s="177"/>
      <c r="Q99" s="177"/>
      <c r="R99" s="177"/>
      <c r="S99" s="177"/>
      <c r="T99" s="177"/>
      <c r="U99" s="177"/>
      <c r="V99" s="177"/>
      <c r="W99" s="846"/>
      <c r="X99" s="852"/>
    </row>
    <row r="100" spans="1:24" s="1" customFormat="1">
      <c r="A100" s="843"/>
      <c r="B100" s="843"/>
      <c r="C100" s="846"/>
      <c r="D100" s="846"/>
      <c r="E100" s="843"/>
      <c r="F100" s="849"/>
      <c r="G100" s="329">
        <v>2021</v>
      </c>
      <c r="H100" s="329"/>
      <c r="I100" s="177"/>
      <c r="J100" s="177"/>
      <c r="K100" s="177"/>
      <c r="L100" s="177"/>
      <c r="M100" s="177"/>
      <c r="N100" s="852"/>
      <c r="O100" s="177"/>
      <c r="P100" s="177"/>
      <c r="Q100" s="177"/>
      <c r="R100" s="177"/>
      <c r="S100" s="177"/>
      <c r="T100" s="177"/>
      <c r="U100" s="177"/>
      <c r="V100" s="177"/>
      <c r="W100" s="846"/>
      <c r="X100" s="852"/>
    </row>
    <row r="101" spans="1:24" s="1" customFormat="1">
      <c r="A101" s="843"/>
      <c r="B101" s="843"/>
      <c r="C101" s="846"/>
      <c r="D101" s="846"/>
      <c r="E101" s="843"/>
      <c r="F101" s="849"/>
      <c r="G101" s="329">
        <v>2022</v>
      </c>
      <c r="H101" s="329"/>
      <c r="I101" s="177"/>
      <c r="J101" s="177"/>
      <c r="K101" s="177"/>
      <c r="L101" s="177"/>
      <c r="M101" s="177"/>
      <c r="N101" s="852"/>
      <c r="O101" s="177"/>
      <c r="P101" s="177"/>
      <c r="Q101" s="177"/>
      <c r="R101" s="177"/>
      <c r="S101" s="177"/>
      <c r="T101" s="177"/>
      <c r="U101" s="177"/>
      <c r="V101" s="177"/>
      <c r="W101" s="846"/>
      <c r="X101" s="852"/>
    </row>
    <row r="102" spans="1:24" s="1" customFormat="1">
      <c r="A102" s="844"/>
      <c r="B102" s="844"/>
      <c r="C102" s="847"/>
      <c r="D102" s="847"/>
      <c r="E102" s="844"/>
      <c r="F102" s="850"/>
      <c r="G102" s="329">
        <v>2023</v>
      </c>
      <c r="H102" s="329"/>
      <c r="I102" s="177"/>
      <c r="J102" s="177"/>
      <c r="K102" s="177"/>
      <c r="L102" s="177"/>
      <c r="M102" s="177"/>
      <c r="N102" s="853"/>
      <c r="O102" s="177"/>
      <c r="P102" s="177"/>
      <c r="Q102" s="177"/>
      <c r="R102" s="177"/>
      <c r="S102" s="177"/>
      <c r="T102" s="177"/>
      <c r="U102" s="177"/>
      <c r="V102" s="177"/>
      <c r="W102" s="847"/>
      <c r="X102" s="853"/>
    </row>
    <row r="103" spans="1:24" s="1" customFormat="1" ht="28.5" customHeight="1">
      <c r="A103" s="867" t="s">
        <v>51</v>
      </c>
      <c r="B103" s="867"/>
      <c r="C103" s="867"/>
      <c r="D103" s="867"/>
      <c r="E103" s="867"/>
      <c r="F103" s="867"/>
      <c r="G103" s="159">
        <v>2017</v>
      </c>
      <c r="H103" s="188">
        <f>H11+H15+H18+H22+H27+H45+H50+H58+H63+H69+H76+H79+H81+H85+H94</f>
        <v>315197</v>
      </c>
      <c r="I103" s="188">
        <f t="shared" ref="I103:M103" si="10">I11+I15+I18+I22+I27+I45+I50+I58+I63+I69+I76+I79+I81+I85+I94</f>
        <v>3200</v>
      </c>
      <c r="J103" s="188">
        <f>J11+J15+J18+J22+J27+J45+J50+J58+J63+J69+J76+J79+J81+J85+J94</f>
        <v>61714.9</v>
      </c>
      <c r="K103" s="188">
        <f t="shared" si="10"/>
        <v>66.099999999999994</v>
      </c>
      <c r="L103" s="188">
        <f t="shared" si="10"/>
        <v>246366</v>
      </c>
      <c r="M103" s="188">
        <f t="shared" si="10"/>
        <v>3850</v>
      </c>
      <c r="N103" s="189" t="s">
        <v>174</v>
      </c>
      <c r="O103" s="190">
        <f>O11+O15+O18+O22+O27+O50+O58+O63+O69+O76+O79+O81+O85+O94</f>
        <v>57</v>
      </c>
      <c r="P103" s="190">
        <f>P11+P15+P18+P22+P27+P50+P58+P63+P69+P76+P79+P81+P85+P94</f>
        <v>45</v>
      </c>
      <c r="Q103" s="191" t="s">
        <v>174</v>
      </c>
      <c r="R103" s="191" t="s">
        <v>174</v>
      </c>
      <c r="S103" s="183">
        <f>S11+S15+S18+S27+S45+S50+S58+S63+S69+S76+S79+S81+S85+S94</f>
        <v>1770.0329999999999</v>
      </c>
      <c r="T103" s="183">
        <f>T11+T15+T18+T27+T45+T50+T58+T63+T69+T76+T79+T81+T85+T94</f>
        <v>32948.553000000007</v>
      </c>
      <c r="U103" s="192"/>
      <c r="V103" s="192"/>
      <c r="W103" s="193"/>
      <c r="X103" s="194"/>
    </row>
    <row r="104" spans="1:24" ht="14.25">
      <c r="A104" s="51"/>
      <c r="B104" s="51"/>
      <c r="C104" s="51"/>
      <c r="D104" s="51"/>
      <c r="E104" s="51"/>
      <c r="F104" s="51"/>
      <c r="G104" s="51"/>
      <c r="H104" s="51"/>
      <c r="I104" s="51"/>
      <c r="J104" s="51"/>
      <c r="K104" s="51"/>
      <c r="L104" s="51"/>
      <c r="M104" s="51"/>
      <c r="N104" s="51"/>
      <c r="O104" s="51"/>
      <c r="P104" s="51"/>
      <c r="Q104" s="51"/>
      <c r="R104" s="51"/>
      <c r="S104" s="51"/>
      <c r="T104" s="51"/>
      <c r="U104" s="51"/>
      <c r="V104" s="51"/>
      <c r="W104" s="51"/>
    </row>
  </sheetData>
  <mergeCells count="202">
    <mergeCell ref="D78:D79"/>
    <mergeCell ref="E78:E79"/>
    <mergeCell ref="F78:F79"/>
    <mergeCell ref="N78:N79"/>
    <mergeCell ref="X78:X79"/>
    <mergeCell ref="X91:X94"/>
    <mergeCell ref="C64:C66"/>
    <mergeCell ref="D64:D66"/>
    <mergeCell ref="E64:E66"/>
    <mergeCell ref="F64:F66"/>
    <mergeCell ref="N64:N66"/>
    <mergeCell ref="W64:W66"/>
    <mergeCell ref="X64:X66"/>
    <mergeCell ref="D74:D77"/>
    <mergeCell ref="E74:E77"/>
    <mergeCell ref="A60:A63"/>
    <mergeCell ref="B60:B63"/>
    <mergeCell ref="C60:C63"/>
    <mergeCell ref="D60:D63"/>
    <mergeCell ref="E60:E63"/>
    <mergeCell ref="F60:F63"/>
    <mergeCell ref="W60:W63"/>
    <mergeCell ref="X60:X63"/>
    <mergeCell ref="A38:A42"/>
    <mergeCell ref="B38:B42"/>
    <mergeCell ref="C38:C42"/>
    <mergeCell ref="D38:D42"/>
    <mergeCell ref="E38:E42"/>
    <mergeCell ref="F38:F42"/>
    <mergeCell ref="N38:N42"/>
    <mergeCell ref="N60:N62"/>
    <mergeCell ref="X43:X47"/>
    <mergeCell ref="W43:W47"/>
    <mergeCell ref="C56:C58"/>
    <mergeCell ref="D56:D58"/>
    <mergeCell ref="E56:E58"/>
    <mergeCell ref="F56:F58"/>
    <mergeCell ref="N56:N58"/>
    <mergeCell ref="X56:X58"/>
    <mergeCell ref="B64:B66"/>
    <mergeCell ref="X67:X69"/>
    <mergeCell ref="A83:A90"/>
    <mergeCell ref="B83:B90"/>
    <mergeCell ref="C83:C90"/>
    <mergeCell ref="D83:D90"/>
    <mergeCell ref="E83:E90"/>
    <mergeCell ref="F83:F90"/>
    <mergeCell ref="N83:N90"/>
    <mergeCell ref="W83:W90"/>
    <mergeCell ref="X83:X90"/>
    <mergeCell ref="I83:M83"/>
    <mergeCell ref="A80:A82"/>
    <mergeCell ref="B80:B82"/>
    <mergeCell ref="C80:C82"/>
    <mergeCell ref="D80:D82"/>
    <mergeCell ref="E80:E82"/>
    <mergeCell ref="F80:F82"/>
    <mergeCell ref="N80:N82"/>
    <mergeCell ref="W80:W82"/>
    <mergeCell ref="X80:X82"/>
    <mergeCell ref="X70:X73"/>
    <mergeCell ref="X74:X77"/>
    <mergeCell ref="C78:C79"/>
    <mergeCell ref="B78:B79"/>
    <mergeCell ref="X3:X5"/>
    <mergeCell ref="X23:X28"/>
    <mergeCell ref="X20:X22"/>
    <mergeCell ref="X8:X11"/>
    <mergeCell ref="B91:B94"/>
    <mergeCell ref="A91:A94"/>
    <mergeCell ref="W91:W94"/>
    <mergeCell ref="N91:N94"/>
    <mergeCell ref="E91:E94"/>
    <mergeCell ref="D91:D94"/>
    <mergeCell ref="C91:C94"/>
    <mergeCell ref="A70:A73"/>
    <mergeCell ref="B70:B73"/>
    <mergeCell ref="C70:C73"/>
    <mergeCell ref="D70:D73"/>
    <mergeCell ref="E70:E73"/>
    <mergeCell ref="F70:F73"/>
    <mergeCell ref="N70:N73"/>
    <mergeCell ref="W70:W73"/>
    <mergeCell ref="A74:A77"/>
    <mergeCell ref="B74:B77"/>
    <mergeCell ref="C74:C77"/>
    <mergeCell ref="A64:A66"/>
    <mergeCell ref="W8:W11"/>
    <mergeCell ref="N12:N15"/>
    <mergeCell ref="E12:E15"/>
    <mergeCell ref="D12:D15"/>
    <mergeCell ref="C12:C15"/>
    <mergeCell ref="B12:B15"/>
    <mergeCell ref="A12:A15"/>
    <mergeCell ref="W12:W15"/>
    <mergeCell ref="N16:N19"/>
    <mergeCell ref="A16:A19"/>
    <mergeCell ref="Q4:R4"/>
    <mergeCell ref="A7:V7"/>
    <mergeCell ref="C3:C5"/>
    <mergeCell ref="H4:H5"/>
    <mergeCell ref="H3:M3"/>
    <mergeCell ref="G3:G5"/>
    <mergeCell ref="L4:M4"/>
    <mergeCell ref="N3:N5"/>
    <mergeCell ref="A59:V59"/>
    <mergeCell ref="E8:E11"/>
    <mergeCell ref="D8:D11"/>
    <mergeCell ref="C8:C11"/>
    <mergeCell ref="B8:B11"/>
    <mergeCell ref="A8:A11"/>
    <mergeCell ref="N8:N11"/>
    <mergeCell ref="D20:D22"/>
    <mergeCell ref="E20:E22"/>
    <mergeCell ref="F20:F22"/>
    <mergeCell ref="C20:C22"/>
    <mergeCell ref="B20:B22"/>
    <mergeCell ref="A20:A22"/>
    <mergeCell ref="F43:F47"/>
    <mergeCell ref="N43:N47"/>
    <mergeCell ref="A43:A47"/>
    <mergeCell ref="R1:W1"/>
    <mergeCell ref="N20:N22"/>
    <mergeCell ref="W16:W19"/>
    <mergeCell ref="F8:F11"/>
    <mergeCell ref="F12:F15"/>
    <mergeCell ref="B16:B19"/>
    <mergeCell ref="C16:C19"/>
    <mergeCell ref="D16:D19"/>
    <mergeCell ref="E16:E19"/>
    <mergeCell ref="F16:F19"/>
    <mergeCell ref="A2:U2"/>
    <mergeCell ref="A3:A5"/>
    <mergeCell ref="B3:B5"/>
    <mergeCell ref="E3:E5"/>
    <mergeCell ref="F3:F5"/>
    <mergeCell ref="D3:D5"/>
    <mergeCell ref="O4:P4"/>
    <mergeCell ref="S4:T4"/>
    <mergeCell ref="O3:V3"/>
    <mergeCell ref="U4:V4"/>
    <mergeCell ref="I4:I5"/>
    <mergeCell ref="J4:J5"/>
    <mergeCell ref="K4:K5"/>
    <mergeCell ref="W3:W5"/>
    <mergeCell ref="A103:F103"/>
    <mergeCell ref="W48:W54"/>
    <mergeCell ref="F67:F69"/>
    <mergeCell ref="F91:F94"/>
    <mergeCell ref="F48:F54"/>
    <mergeCell ref="N48:N54"/>
    <mergeCell ref="A48:A54"/>
    <mergeCell ref="B48:B54"/>
    <mergeCell ref="C48:C54"/>
    <mergeCell ref="D48:D54"/>
    <mergeCell ref="E48:E54"/>
    <mergeCell ref="F74:F77"/>
    <mergeCell ref="N74:N77"/>
    <mergeCell ref="W74:W77"/>
    <mergeCell ref="W67:W69"/>
    <mergeCell ref="N67:N69"/>
    <mergeCell ref="E67:E69"/>
    <mergeCell ref="D67:D69"/>
    <mergeCell ref="C67:C69"/>
    <mergeCell ref="B67:B69"/>
    <mergeCell ref="A67:A69"/>
    <mergeCell ref="A56:A58"/>
    <mergeCell ref="B56:B58"/>
    <mergeCell ref="A78:A79"/>
    <mergeCell ref="B43:B47"/>
    <mergeCell ref="C43:C47"/>
    <mergeCell ref="D43:D47"/>
    <mergeCell ref="E43:E47"/>
    <mergeCell ref="X48:X54"/>
    <mergeCell ref="X16:X19"/>
    <mergeCell ref="X12:X15"/>
    <mergeCell ref="A30:A37"/>
    <mergeCell ref="B30:B37"/>
    <mergeCell ref="C30:C37"/>
    <mergeCell ref="D30:D37"/>
    <mergeCell ref="E30:E37"/>
    <mergeCell ref="F30:F37"/>
    <mergeCell ref="N30:N37"/>
    <mergeCell ref="X30:X37"/>
    <mergeCell ref="F29:W29"/>
    <mergeCell ref="N23:N28"/>
    <mergeCell ref="A23:A28"/>
    <mergeCell ref="B23:B28"/>
    <mergeCell ref="C23:C28"/>
    <mergeCell ref="D23:D28"/>
    <mergeCell ref="E23:E28"/>
    <mergeCell ref="F23:F28"/>
    <mergeCell ref="W30:W37"/>
    <mergeCell ref="A95:A102"/>
    <mergeCell ref="B95:B102"/>
    <mergeCell ref="C95:C102"/>
    <mergeCell ref="D95:D102"/>
    <mergeCell ref="E95:E102"/>
    <mergeCell ref="F95:F102"/>
    <mergeCell ref="N95:N102"/>
    <mergeCell ref="W95:W102"/>
    <mergeCell ref="X95:X102"/>
  </mergeCells>
  <phoneticPr fontId="0" type="noConversion"/>
  <printOptions horizontalCentered="1"/>
  <pageMargins left="0.35433070866141736" right="0.35433070866141736" top="0.74803149606299213" bottom="0.62992125984251968" header="0.31496062992125984" footer="0.31496062992125984"/>
  <pageSetup paperSize="9" scale="60" firstPageNumber="4" orientation="landscape" r:id="rId1"/>
  <headerFooter>
    <oddFooter>&amp;C&amp;P</oddFooter>
  </headerFooter>
  <rowBreaks count="2" manualBreakCount="2">
    <brk id="37" max="23" man="1"/>
    <brk id="73" max="23" man="1"/>
  </rowBreaks>
</worksheet>
</file>

<file path=xl/worksheets/sheet8.xml><?xml version="1.0" encoding="utf-8"?>
<worksheet xmlns="http://schemas.openxmlformats.org/spreadsheetml/2006/main" xmlns:r="http://schemas.openxmlformats.org/officeDocument/2006/relationships">
  <dimension ref="A1:G39"/>
  <sheetViews>
    <sheetView view="pageBreakPreview" zoomScale="90" zoomScaleNormal="90" zoomScaleSheetLayoutView="90" workbookViewId="0">
      <selection activeCell="A49" sqref="A49"/>
    </sheetView>
  </sheetViews>
  <sheetFormatPr defaultRowHeight="15"/>
  <cols>
    <col min="1" max="1" width="80.42578125" style="305" customWidth="1"/>
    <col min="2" max="2" width="9.28515625" style="305" customWidth="1"/>
    <col min="3" max="4" width="9.140625" style="305"/>
    <col min="5" max="5" width="10.85546875" style="305" customWidth="1"/>
    <col min="6" max="7" width="9.140625" style="305"/>
  </cols>
  <sheetData>
    <row r="1" spans="1:7" ht="15.75">
      <c r="A1" s="205"/>
      <c r="B1" s="922" t="s">
        <v>718</v>
      </c>
      <c r="C1" s="922"/>
      <c r="D1" s="922"/>
      <c r="E1" s="922"/>
      <c r="F1" s="922"/>
      <c r="G1" s="922"/>
    </row>
    <row r="2" spans="1:7" ht="15.75">
      <c r="A2" s="291"/>
      <c r="B2" s="303"/>
      <c r="C2" s="303"/>
      <c r="D2" s="303"/>
      <c r="E2" s="303"/>
      <c r="F2" s="303"/>
      <c r="G2" s="304"/>
    </row>
    <row r="3" spans="1:7" ht="15.75">
      <c r="A3" s="921" t="s">
        <v>699</v>
      </c>
      <c r="B3" s="921"/>
      <c r="C3" s="921"/>
      <c r="D3" s="921"/>
      <c r="E3" s="921"/>
      <c r="F3" s="921"/>
      <c r="G3" s="921"/>
    </row>
    <row r="4" spans="1:7" ht="15.75">
      <c r="A4" s="921" t="s">
        <v>700</v>
      </c>
      <c r="B4" s="921"/>
      <c r="C4" s="921"/>
      <c r="D4" s="921"/>
      <c r="E4" s="921"/>
      <c r="F4" s="921"/>
      <c r="G4" s="921"/>
    </row>
    <row r="5" spans="1:7" ht="15.75">
      <c r="A5" s="921" t="s">
        <v>1107</v>
      </c>
      <c r="B5" s="921"/>
      <c r="C5" s="921"/>
      <c r="D5" s="921"/>
      <c r="E5" s="921"/>
      <c r="F5" s="921"/>
      <c r="G5" s="921"/>
    </row>
    <row r="6" spans="1:7" ht="15.75">
      <c r="A6" s="64"/>
      <c r="G6" s="306"/>
    </row>
    <row r="7" spans="1:7" ht="26.25" customHeight="1">
      <c r="A7" s="923" t="s">
        <v>725</v>
      </c>
      <c r="B7" s="417" t="s">
        <v>703</v>
      </c>
      <c r="C7" s="417"/>
      <c r="D7" s="417"/>
      <c r="E7" s="417"/>
      <c r="F7" s="417"/>
      <c r="G7" s="924" t="s">
        <v>1388</v>
      </c>
    </row>
    <row r="8" spans="1:7" ht="49.5" customHeight="1">
      <c r="A8" s="923"/>
      <c r="B8" s="284" t="s">
        <v>729</v>
      </c>
      <c r="C8" s="284" t="s">
        <v>730</v>
      </c>
      <c r="D8" s="284" t="s">
        <v>704</v>
      </c>
      <c r="E8" s="284" t="s">
        <v>705</v>
      </c>
      <c r="F8" s="284" t="s">
        <v>706</v>
      </c>
      <c r="G8" s="924"/>
    </row>
    <row r="9" spans="1:7" ht="15.75">
      <c r="A9" s="308">
        <v>1</v>
      </c>
      <c r="B9" s="308">
        <v>3</v>
      </c>
      <c r="C9" s="308">
        <v>4</v>
      </c>
      <c r="D9" s="308">
        <v>5</v>
      </c>
      <c r="E9" s="308">
        <v>6</v>
      </c>
      <c r="F9" s="308">
        <v>7</v>
      </c>
      <c r="G9" s="309">
        <v>8</v>
      </c>
    </row>
    <row r="10" spans="1:7" s="25" customFormat="1" ht="15.75">
      <c r="A10" s="925" t="s">
        <v>701</v>
      </c>
      <c r="B10" s="925"/>
      <c r="C10" s="925"/>
      <c r="D10" s="925"/>
      <c r="E10" s="925"/>
      <c r="F10" s="925"/>
      <c r="G10" s="925"/>
    </row>
    <row r="11" spans="1:7" s="25" customFormat="1" ht="38.25" customHeight="1">
      <c r="A11" s="310" t="s">
        <v>54</v>
      </c>
      <c r="B11" s="283">
        <v>2</v>
      </c>
      <c r="C11" s="283">
        <v>0</v>
      </c>
      <c r="D11" s="283">
        <v>2</v>
      </c>
      <c r="E11" s="283">
        <v>0</v>
      </c>
      <c r="F11" s="283">
        <v>0</v>
      </c>
      <c r="G11" s="311">
        <f>(98.5+97.6)/2</f>
        <v>98.05</v>
      </c>
    </row>
    <row r="12" spans="1:7" s="25" customFormat="1" ht="26.25" customHeight="1">
      <c r="A12" s="310" t="s">
        <v>58</v>
      </c>
      <c r="B12" s="283">
        <v>1</v>
      </c>
      <c r="C12" s="283">
        <v>0</v>
      </c>
      <c r="D12" s="283">
        <v>1</v>
      </c>
      <c r="E12" s="283">
        <v>0</v>
      </c>
      <c r="F12" s="283">
        <v>0</v>
      </c>
      <c r="G12" s="311">
        <v>83.3</v>
      </c>
    </row>
    <row r="13" spans="1:7" s="25" customFormat="1" ht="16.5" customHeight="1">
      <c r="A13" s="310" t="s">
        <v>62</v>
      </c>
      <c r="B13" s="283">
        <v>2</v>
      </c>
      <c r="C13" s="283">
        <v>0</v>
      </c>
      <c r="D13" s="283">
        <v>2</v>
      </c>
      <c r="E13" s="283">
        <v>0</v>
      </c>
      <c r="F13" s="283">
        <v>0</v>
      </c>
      <c r="G13" s="311">
        <f>(88.1+87.4)/2</f>
        <v>87.75</v>
      </c>
    </row>
    <row r="14" spans="1:7" s="25" customFormat="1" ht="31.5">
      <c r="A14" s="312" t="s">
        <v>69</v>
      </c>
      <c r="B14" s="283">
        <v>5</v>
      </c>
      <c r="C14" s="283">
        <v>3</v>
      </c>
      <c r="D14" s="283">
        <v>1</v>
      </c>
      <c r="E14" s="283">
        <v>0</v>
      </c>
      <c r="F14" s="283">
        <v>1</v>
      </c>
      <c r="G14" s="311">
        <f>(6.7+100+306.7+320)/4</f>
        <v>183.35</v>
      </c>
    </row>
    <row r="15" spans="1:7" ht="15.75">
      <c r="A15" s="925" t="s">
        <v>707</v>
      </c>
      <c r="B15" s="925"/>
      <c r="C15" s="925"/>
      <c r="D15" s="925"/>
      <c r="E15" s="925"/>
      <c r="F15" s="925"/>
      <c r="G15" s="925"/>
    </row>
    <row r="16" spans="1:7" s="25" customFormat="1" ht="31.5">
      <c r="A16" s="312" t="s">
        <v>75</v>
      </c>
      <c r="B16" s="283">
        <v>2</v>
      </c>
      <c r="C16" s="283">
        <v>1</v>
      </c>
      <c r="D16" s="283">
        <v>1</v>
      </c>
      <c r="E16" s="283">
        <v>0</v>
      </c>
      <c r="F16" s="283">
        <v>0</v>
      </c>
      <c r="G16" s="311">
        <f>(100+99.1)/2</f>
        <v>99.55</v>
      </c>
    </row>
    <row r="17" spans="1:7" s="25" customFormat="1" ht="31.5">
      <c r="A17" s="312" t="s">
        <v>79</v>
      </c>
      <c r="B17" s="283">
        <v>6</v>
      </c>
      <c r="C17" s="283">
        <v>4</v>
      </c>
      <c r="D17" s="283">
        <v>1</v>
      </c>
      <c r="E17" s="283">
        <v>0</v>
      </c>
      <c r="F17" s="283">
        <v>1</v>
      </c>
      <c r="G17" s="311">
        <f>(100+99.1+100+100+100)/5</f>
        <v>99.820000000000007</v>
      </c>
    </row>
    <row r="18" spans="1:7" s="25" customFormat="1" ht="31.5">
      <c r="A18" s="312" t="s">
        <v>87</v>
      </c>
      <c r="B18" s="283">
        <v>2</v>
      </c>
      <c r="C18" s="283">
        <v>2</v>
      </c>
      <c r="D18" s="283">
        <v>0</v>
      </c>
      <c r="E18" s="283">
        <v>0</v>
      </c>
      <c r="F18" s="283">
        <v>0</v>
      </c>
      <c r="G18" s="311">
        <f>(100+101)/2</f>
        <v>100.5</v>
      </c>
    </row>
    <row r="19" spans="1:7" s="25" customFormat="1" ht="31.5">
      <c r="A19" s="312" t="s">
        <v>90</v>
      </c>
      <c r="B19" s="283">
        <v>10</v>
      </c>
      <c r="C19" s="283">
        <v>10</v>
      </c>
      <c r="D19" s="283">
        <v>0</v>
      </c>
      <c r="E19" s="283">
        <v>0</v>
      </c>
      <c r="F19" s="283">
        <v>0</v>
      </c>
      <c r="G19" s="311">
        <v>100</v>
      </c>
    </row>
    <row r="20" spans="1:7" ht="15.75">
      <c r="A20" s="925" t="s">
        <v>708</v>
      </c>
      <c r="B20" s="925"/>
      <c r="C20" s="925"/>
      <c r="D20" s="925"/>
      <c r="E20" s="925"/>
      <c r="F20" s="925"/>
      <c r="G20" s="925"/>
    </row>
    <row r="21" spans="1:7" s="25" customFormat="1" ht="31.5">
      <c r="A21" s="312" t="s">
        <v>101</v>
      </c>
      <c r="B21" s="283">
        <v>1</v>
      </c>
      <c r="C21" s="283">
        <v>1</v>
      </c>
      <c r="D21" s="283">
        <v>0</v>
      </c>
      <c r="E21" s="283">
        <v>0</v>
      </c>
      <c r="F21" s="283">
        <v>0</v>
      </c>
      <c r="G21" s="311">
        <v>100.4</v>
      </c>
    </row>
    <row r="22" spans="1:7" s="25" customFormat="1" ht="31.5">
      <c r="A22" s="312" t="s">
        <v>103</v>
      </c>
      <c r="B22" s="283">
        <v>2</v>
      </c>
      <c r="C22" s="283">
        <v>2</v>
      </c>
      <c r="D22" s="283">
        <v>0</v>
      </c>
      <c r="E22" s="283">
        <v>0</v>
      </c>
      <c r="F22" s="283">
        <v>0</v>
      </c>
      <c r="G22" s="311">
        <f>(116+100)/2</f>
        <v>108</v>
      </c>
    </row>
    <row r="23" spans="1:7" s="25" customFormat="1" ht="31.5">
      <c r="A23" s="312" t="s">
        <v>108</v>
      </c>
      <c r="B23" s="283">
        <v>2</v>
      </c>
      <c r="C23" s="283">
        <v>0</v>
      </c>
      <c r="D23" s="283">
        <v>2</v>
      </c>
      <c r="E23" s="283">
        <v>0</v>
      </c>
      <c r="F23" s="283">
        <v>0</v>
      </c>
      <c r="G23" s="311">
        <f>(93.5+69.6)/2</f>
        <v>81.55</v>
      </c>
    </row>
    <row r="24" spans="1:7" s="25" customFormat="1" ht="47.25">
      <c r="A24" s="312" t="s">
        <v>113</v>
      </c>
      <c r="B24" s="283">
        <v>14</v>
      </c>
      <c r="C24" s="283">
        <v>14</v>
      </c>
      <c r="D24" s="283">
        <v>0</v>
      </c>
      <c r="E24" s="283">
        <v>0</v>
      </c>
      <c r="F24" s="283">
        <v>0</v>
      </c>
      <c r="G24" s="311">
        <f>(900+101.5+101.1+145.8+103.3+100.8)/14</f>
        <v>103.74999999999999</v>
      </c>
    </row>
    <row r="25" spans="1:7" s="25" customFormat="1" ht="31.5">
      <c r="A25" s="312" t="s">
        <v>135</v>
      </c>
      <c r="B25" s="283">
        <v>4</v>
      </c>
      <c r="C25" s="283">
        <v>4</v>
      </c>
      <c r="D25" s="283">
        <v>0</v>
      </c>
      <c r="E25" s="283">
        <v>0</v>
      </c>
      <c r="F25" s="283">
        <v>0</v>
      </c>
      <c r="G25" s="311">
        <f>(102.8+200+100.7+109.2)/4</f>
        <v>128.17500000000001</v>
      </c>
    </row>
    <row r="26" spans="1:7" s="25" customFormat="1" ht="47.25">
      <c r="A26" s="312" t="s">
        <v>139</v>
      </c>
      <c r="B26" s="283">
        <v>4</v>
      </c>
      <c r="C26" s="283">
        <v>3</v>
      </c>
      <c r="D26" s="283">
        <v>0</v>
      </c>
      <c r="E26" s="283">
        <v>0</v>
      </c>
      <c r="F26" s="283">
        <v>1</v>
      </c>
      <c r="G26" s="311">
        <f>(108.1+277.1+100)/3</f>
        <v>161.73333333333335</v>
      </c>
    </row>
    <row r="27" spans="1:7" s="25" customFormat="1" ht="31.5">
      <c r="A27" s="312" t="s">
        <v>143</v>
      </c>
      <c r="B27" s="283">
        <v>4</v>
      </c>
      <c r="C27" s="283">
        <v>1</v>
      </c>
      <c r="D27" s="283">
        <v>1</v>
      </c>
      <c r="E27" s="283">
        <v>0</v>
      </c>
      <c r="F27" s="283">
        <v>2</v>
      </c>
      <c r="G27" s="311">
        <f>(71.4+100)/2</f>
        <v>85.7</v>
      </c>
    </row>
    <row r="28" spans="1:7" s="25" customFormat="1" ht="31.5">
      <c r="A28" s="312" t="s">
        <v>155</v>
      </c>
      <c r="B28" s="283">
        <v>4</v>
      </c>
      <c r="C28" s="283">
        <v>3</v>
      </c>
      <c r="D28" s="283">
        <v>1</v>
      </c>
      <c r="E28" s="283">
        <v>0</v>
      </c>
      <c r="F28" s="283">
        <v>0</v>
      </c>
      <c r="G28" s="311">
        <f>(300+61.2)/4</f>
        <v>90.3</v>
      </c>
    </row>
    <row r="29" spans="1:7" s="25" customFormat="1" ht="15.75">
      <c r="A29" s="925" t="s">
        <v>720</v>
      </c>
      <c r="B29" s="925"/>
      <c r="C29" s="925"/>
      <c r="D29" s="925"/>
      <c r="E29" s="925"/>
      <c r="F29" s="925"/>
      <c r="G29" s="925"/>
    </row>
    <row r="30" spans="1:7" s="25" customFormat="1" ht="15.75">
      <c r="A30" s="312" t="s">
        <v>158</v>
      </c>
      <c r="B30" s="283">
        <v>1</v>
      </c>
      <c r="C30" s="283">
        <v>1</v>
      </c>
      <c r="D30" s="283">
        <v>0</v>
      </c>
      <c r="E30" s="283">
        <v>0</v>
      </c>
      <c r="F30" s="283">
        <v>0</v>
      </c>
      <c r="G30" s="311">
        <v>100</v>
      </c>
    </row>
    <row r="31" spans="1:7" s="25" customFormat="1" ht="31.5">
      <c r="A31" s="312" t="s">
        <v>161</v>
      </c>
      <c r="B31" s="283">
        <v>8</v>
      </c>
      <c r="C31" s="283">
        <v>8</v>
      </c>
      <c r="D31" s="283">
        <v>0</v>
      </c>
      <c r="E31" s="283">
        <v>0</v>
      </c>
      <c r="F31" s="283">
        <v>0</v>
      </c>
      <c r="G31" s="311">
        <f>(700+131.2)/8</f>
        <v>103.9</v>
      </c>
    </row>
    <row r="32" spans="1:7" s="25" customFormat="1" ht="15" customHeight="1">
      <c r="A32" s="312" t="s">
        <v>171</v>
      </c>
      <c r="B32" s="283">
        <v>4</v>
      </c>
      <c r="C32" s="283">
        <v>2</v>
      </c>
      <c r="D32" s="283">
        <v>0</v>
      </c>
      <c r="E32" s="283">
        <v>1</v>
      </c>
      <c r="F32" s="283">
        <v>1</v>
      </c>
      <c r="G32" s="311">
        <f>(0+100+100)/3</f>
        <v>66.666666666666671</v>
      </c>
    </row>
    <row r="33" spans="1:7" s="25" customFormat="1" ht="15.75">
      <c r="A33" s="312" t="s">
        <v>180</v>
      </c>
      <c r="B33" s="283">
        <v>7</v>
      </c>
      <c r="C33" s="283">
        <v>4</v>
      </c>
      <c r="D33" s="283">
        <v>1</v>
      </c>
      <c r="E33" s="283">
        <v>1</v>
      </c>
      <c r="F33" s="283">
        <v>1</v>
      </c>
      <c r="G33" s="311">
        <f>(400+97+0)/6</f>
        <v>82.833333333333329</v>
      </c>
    </row>
    <row r="34" spans="1:7" s="25" customFormat="1" ht="15.75">
      <c r="A34" s="925" t="s">
        <v>726</v>
      </c>
      <c r="B34" s="925"/>
      <c r="C34" s="925"/>
      <c r="D34" s="925"/>
      <c r="E34" s="925"/>
      <c r="F34" s="925"/>
      <c r="G34" s="925"/>
    </row>
    <row r="35" spans="1:7" s="25" customFormat="1" ht="15.75">
      <c r="A35" s="136" t="s">
        <v>727</v>
      </c>
      <c r="B35" s="283">
        <f>B11+B16+B21+B30</f>
        <v>6</v>
      </c>
      <c r="C35" s="283">
        <f t="shared" ref="C35:F35" si="0">C11+C16+C21+C30</f>
        <v>3</v>
      </c>
      <c r="D35" s="283">
        <f t="shared" si="0"/>
        <v>3</v>
      </c>
      <c r="E35" s="283">
        <f t="shared" si="0"/>
        <v>0</v>
      </c>
      <c r="F35" s="283">
        <f t="shared" si="0"/>
        <v>0</v>
      </c>
      <c r="G35" s="313">
        <f>(G11+G16+G21+G30)/4</f>
        <v>99.5</v>
      </c>
    </row>
    <row r="36" spans="1:7" s="25" customFormat="1" ht="15.75">
      <c r="A36" s="136" t="s">
        <v>728</v>
      </c>
      <c r="B36" s="283">
        <f>B12+B13+B14+B17+B18+B19+B22+B23+B24+B25+B26+B27+B28+B31+B32+B33</f>
        <v>79</v>
      </c>
      <c r="C36" s="283">
        <f>C12+C13+C14+C17+C18+C19+C22+C23+C24+C25+C26+C27+C28+C31+C32+C33</f>
        <v>60</v>
      </c>
      <c r="D36" s="283">
        <f t="shared" ref="D36:E36" si="1">D12+D13+D14+D17+D18+D19+D22+D23+D24+D25+D26+D27+D28+D31+D32+D33</f>
        <v>10</v>
      </c>
      <c r="E36" s="283">
        <f t="shared" si="1"/>
        <v>2</v>
      </c>
      <c r="F36" s="283">
        <f>F12+F13+F14+F17+F18+F19+F22+F23+F24+F25+F26+F27+F28+F31+F32+F33</f>
        <v>7</v>
      </c>
      <c r="G36" s="313">
        <f>(G12+G13+G14+G17+G18+G19+G22+G23+G24+G25+G26+G27+G28+G31+G32+G33)/16</f>
        <v>104.20802083333334</v>
      </c>
    </row>
    <row r="37" spans="1:7" ht="15.75">
      <c r="A37" s="925" t="s">
        <v>702</v>
      </c>
      <c r="B37" s="925"/>
      <c r="C37" s="925"/>
      <c r="D37" s="925"/>
      <c r="E37" s="925"/>
      <c r="F37" s="925"/>
      <c r="G37" s="925"/>
    </row>
    <row r="38" spans="1:7" ht="47.25">
      <c r="A38" s="307" t="s">
        <v>724</v>
      </c>
      <c r="B38" s="283">
        <v>7</v>
      </c>
      <c r="C38" s="283">
        <v>4</v>
      </c>
      <c r="D38" s="283">
        <v>3</v>
      </c>
      <c r="E38" s="283">
        <v>0</v>
      </c>
      <c r="F38" s="283">
        <v>0</v>
      </c>
      <c r="G38" s="313">
        <f>(99.8+110+234.6+114.8+103.3+99.2+99)/7</f>
        <v>122.95714285714284</v>
      </c>
    </row>
    <row r="39" spans="1:7">
      <c r="A39" s="7" t="s">
        <v>1389</v>
      </c>
    </row>
  </sheetData>
  <mergeCells count="13">
    <mergeCell ref="A29:G29"/>
    <mergeCell ref="A15:G15"/>
    <mergeCell ref="A20:G20"/>
    <mergeCell ref="A37:G37"/>
    <mergeCell ref="A10:G10"/>
    <mergeCell ref="A34:G34"/>
    <mergeCell ref="A5:G5"/>
    <mergeCell ref="B7:F7"/>
    <mergeCell ref="B1:G1"/>
    <mergeCell ref="A3:G3"/>
    <mergeCell ref="A4:G4"/>
    <mergeCell ref="A7:A8"/>
    <mergeCell ref="G7:G8"/>
  </mergeCells>
  <printOptions horizontalCentered="1"/>
  <pageMargins left="0.35433070866141736" right="0.35433070866141736" top="0.74803149606299213" bottom="0.62992125984251968" header="0.31496062992125984" footer="0.31496062992125984"/>
  <pageSetup paperSize="9" scale="7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dimension ref="A1:J82"/>
  <sheetViews>
    <sheetView view="pageBreakPreview" zoomScale="90" zoomScaleSheetLayoutView="90" workbookViewId="0">
      <selection activeCell="I13" sqref="I13"/>
    </sheetView>
  </sheetViews>
  <sheetFormatPr defaultRowHeight="12.75"/>
  <cols>
    <col min="1" max="1" width="52.42578125" style="58" customWidth="1"/>
    <col min="2" max="2" width="9.7109375" style="66" customWidth="1"/>
    <col min="3" max="3" width="11.7109375" style="58" customWidth="1"/>
    <col min="4" max="4" width="12.7109375" style="58" customWidth="1"/>
    <col min="5" max="5" width="10.85546875" style="58" customWidth="1"/>
    <col min="6" max="6" width="9.7109375" style="58" customWidth="1"/>
    <col min="7" max="7" width="10.5703125" style="58" customWidth="1"/>
    <col min="8" max="8" width="7.140625" style="58" customWidth="1"/>
    <col min="9" max="9" width="12" style="58" customWidth="1"/>
    <col min="10" max="10" width="6.42578125" style="74" customWidth="1"/>
    <col min="11" max="16384" width="9.140625" style="1"/>
  </cols>
  <sheetData>
    <row r="1" spans="1:10" ht="15.75">
      <c r="A1" s="65"/>
      <c r="D1" s="67"/>
      <c r="E1" s="67"/>
      <c r="F1" s="67"/>
      <c r="G1" s="67"/>
      <c r="H1" s="934" t="s">
        <v>716</v>
      </c>
      <c r="I1" s="934"/>
      <c r="J1" s="934"/>
    </row>
    <row r="2" spans="1:10" ht="15.75">
      <c r="A2" s="935" t="s">
        <v>1324</v>
      </c>
      <c r="B2" s="935"/>
      <c r="C2" s="935"/>
      <c r="D2" s="935"/>
      <c r="E2" s="935"/>
      <c r="F2" s="935"/>
      <c r="G2" s="935"/>
      <c r="H2" s="935"/>
      <c r="I2" s="935"/>
      <c r="J2" s="935"/>
    </row>
    <row r="3" spans="1:10" ht="15.75">
      <c r="A3" s="68"/>
      <c r="B3" s="68"/>
      <c r="C3" s="68"/>
      <c r="D3" s="68"/>
      <c r="E3" s="68"/>
      <c r="F3" s="68"/>
      <c r="G3" s="68"/>
      <c r="H3" s="68"/>
      <c r="I3" s="68"/>
      <c r="J3" s="68"/>
    </row>
    <row r="4" spans="1:10" ht="12.75" customHeight="1">
      <c r="A4" s="936" t="s">
        <v>711</v>
      </c>
      <c r="B4" s="936" t="s">
        <v>758</v>
      </c>
      <c r="C4" s="936"/>
      <c r="D4" s="936"/>
      <c r="E4" s="936"/>
      <c r="F4" s="936"/>
      <c r="G4" s="936"/>
      <c r="H4" s="936"/>
      <c r="I4" s="936"/>
      <c r="J4" s="938" t="s">
        <v>712</v>
      </c>
    </row>
    <row r="5" spans="1:10" ht="12.75" customHeight="1">
      <c r="A5" s="936"/>
      <c r="B5" s="936" t="s">
        <v>9</v>
      </c>
      <c r="C5" s="936" t="s">
        <v>710</v>
      </c>
      <c r="D5" s="937" t="s">
        <v>10</v>
      </c>
      <c r="E5" s="937"/>
      <c r="F5" s="937"/>
      <c r="G5" s="937"/>
      <c r="H5" s="937"/>
      <c r="I5" s="937"/>
      <c r="J5" s="938"/>
    </row>
    <row r="6" spans="1:10" ht="21">
      <c r="A6" s="936"/>
      <c r="B6" s="936"/>
      <c r="C6" s="936"/>
      <c r="D6" s="279" t="s">
        <v>0</v>
      </c>
      <c r="E6" s="279" t="s">
        <v>3</v>
      </c>
      <c r="F6" s="280" t="s">
        <v>1</v>
      </c>
      <c r="G6" s="280" t="s">
        <v>32</v>
      </c>
      <c r="H6" s="280" t="s">
        <v>4</v>
      </c>
      <c r="I6" s="281" t="s">
        <v>33</v>
      </c>
      <c r="J6" s="938"/>
    </row>
    <row r="7" spans="1:10">
      <c r="A7" s="282">
        <v>1</v>
      </c>
      <c r="B7" s="282">
        <v>2</v>
      </c>
      <c r="C7" s="282">
        <v>3</v>
      </c>
      <c r="D7" s="282">
        <v>4</v>
      </c>
      <c r="E7" s="282">
        <v>5</v>
      </c>
      <c r="F7" s="282">
        <v>6</v>
      </c>
      <c r="G7" s="282">
        <v>7</v>
      </c>
      <c r="H7" s="282">
        <v>8</v>
      </c>
      <c r="I7" s="282">
        <v>9</v>
      </c>
      <c r="J7" s="282">
        <v>10</v>
      </c>
    </row>
    <row r="8" spans="1:10" ht="21" customHeight="1">
      <c r="A8" s="929" t="s">
        <v>723</v>
      </c>
      <c r="B8" s="207" t="s">
        <v>0</v>
      </c>
      <c r="C8" s="208">
        <f>C77</f>
        <v>869779.38</v>
      </c>
      <c r="D8" s="209">
        <f t="shared" ref="D8:I8" si="0">D77</f>
        <v>1025352.781</v>
      </c>
      <c r="E8" s="208">
        <f t="shared" si="0"/>
        <v>482901.89699999988</v>
      </c>
      <c r="F8" s="208">
        <f t="shared" si="0"/>
        <v>15387.117</v>
      </c>
      <c r="G8" s="208">
        <f t="shared" si="0"/>
        <v>274337.59700000001</v>
      </c>
      <c r="H8" s="208">
        <f t="shared" si="0"/>
        <v>276.39999999999998</v>
      </c>
      <c r="I8" s="208">
        <f t="shared" si="0"/>
        <v>252449.77</v>
      </c>
      <c r="J8" s="927">
        <f>D8/C8*100</f>
        <v>117.88653589373435</v>
      </c>
    </row>
    <row r="9" spans="1:10" ht="21" customHeight="1">
      <c r="A9" s="929"/>
      <c r="B9" s="210" t="s">
        <v>713</v>
      </c>
      <c r="C9" s="213">
        <f t="shared" ref="C9:I9" si="1">C78</f>
        <v>448165.80000000005</v>
      </c>
      <c r="D9" s="212">
        <f t="shared" si="1"/>
        <v>521778.60099999997</v>
      </c>
      <c r="E9" s="213">
        <f t="shared" si="1"/>
        <v>77400.938000000009</v>
      </c>
      <c r="F9" s="213">
        <f t="shared" si="1"/>
        <v>3816.904</v>
      </c>
      <c r="G9" s="213">
        <f t="shared" si="1"/>
        <v>188620.989</v>
      </c>
      <c r="H9" s="213">
        <f t="shared" si="1"/>
        <v>0</v>
      </c>
      <c r="I9" s="213">
        <f t="shared" si="1"/>
        <v>251939.77</v>
      </c>
      <c r="J9" s="928"/>
    </row>
    <row r="10" spans="1:10" ht="21" customHeight="1">
      <c r="A10" s="929"/>
      <c r="B10" s="210" t="s">
        <v>714</v>
      </c>
      <c r="C10" s="213">
        <f t="shared" ref="C10:I10" si="2">C79</f>
        <v>421613.57999999996</v>
      </c>
      <c r="D10" s="212">
        <f t="shared" si="2"/>
        <v>503574.17999999993</v>
      </c>
      <c r="E10" s="213">
        <f t="shared" si="2"/>
        <v>405500.95899999992</v>
      </c>
      <c r="F10" s="213">
        <f t="shared" si="2"/>
        <v>11570.213</v>
      </c>
      <c r="G10" s="213">
        <f t="shared" si="2"/>
        <v>85716.607999999993</v>
      </c>
      <c r="H10" s="213">
        <f t="shared" si="2"/>
        <v>276.39999999999998</v>
      </c>
      <c r="I10" s="213">
        <f t="shared" si="2"/>
        <v>510</v>
      </c>
      <c r="J10" s="928"/>
    </row>
    <row r="11" spans="1:10" s="37" customFormat="1" ht="23.1" customHeight="1">
      <c r="A11" s="930" t="s">
        <v>54</v>
      </c>
      <c r="B11" s="270" t="s">
        <v>0</v>
      </c>
      <c r="C11" s="271">
        <f>C12+C13</f>
        <v>8488.5</v>
      </c>
      <c r="D11" s="272">
        <f t="shared" ref="D11:I11" si="3">D12+D13</f>
        <v>3616.335</v>
      </c>
      <c r="E11" s="271">
        <f t="shared" si="3"/>
        <v>1116.672</v>
      </c>
      <c r="F11" s="271">
        <f t="shared" si="3"/>
        <v>246.60400000000001</v>
      </c>
      <c r="G11" s="271">
        <f t="shared" si="3"/>
        <v>1450.8890000000001</v>
      </c>
      <c r="H11" s="271">
        <f t="shared" si="3"/>
        <v>0</v>
      </c>
      <c r="I11" s="271">
        <f t="shared" si="3"/>
        <v>802.17000000000007</v>
      </c>
      <c r="J11" s="931">
        <f>D11/C11*100</f>
        <v>42.602756670789894</v>
      </c>
    </row>
    <row r="12" spans="1:10" s="37" customFormat="1" ht="23.1" customHeight="1">
      <c r="A12" s="930"/>
      <c r="B12" s="273" t="s">
        <v>713</v>
      </c>
      <c r="C12" s="274">
        <f>C15+C18+C21</f>
        <v>6389</v>
      </c>
      <c r="D12" s="212">
        <f>E12+F12+G12+H12+I12</f>
        <v>1694.0010000000002</v>
      </c>
      <c r="E12" s="274">
        <f>E15+E18+E21</f>
        <v>184.83799999999999</v>
      </c>
      <c r="F12" s="274">
        <f t="shared" ref="F12:I13" si="4">F15+F18+F21</f>
        <v>246.60400000000001</v>
      </c>
      <c r="G12" s="274">
        <f t="shared" si="4"/>
        <v>460.38900000000001</v>
      </c>
      <c r="H12" s="274">
        <f t="shared" si="4"/>
        <v>0</v>
      </c>
      <c r="I12" s="274">
        <f t="shared" si="4"/>
        <v>802.17000000000007</v>
      </c>
      <c r="J12" s="931"/>
    </row>
    <row r="13" spans="1:10" s="37" customFormat="1" ht="23.1" customHeight="1">
      <c r="A13" s="930"/>
      <c r="B13" s="273" t="s">
        <v>714</v>
      </c>
      <c r="C13" s="274">
        <f>C16+C19+C22</f>
        <v>2099.5</v>
      </c>
      <c r="D13" s="212">
        <f>E13+F13+G13+H13+I13</f>
        <v>1922.3339999999998</v>
      </c>
      <c r="E13" s="274">
        <f>E16+E19+E22</f>
        <v>931.83399999999995</v>
      </c>
      <c r="F13" s="274">
        <f t="shared" si="4"/>
        <v>0</v>
      </c>
      <c r="G13" s="274">
        <f t="shared" si="4"/>
        <v>990.5</v>
      </c>
      <c r="H13" s="274">
        <f t="shared" si="4"/>
        <v>0</v>
      </c>
      <c r="I13" s="274">
        <f t="shared" si="4"/>
        <v>0</v>
      </c>
      <c r="J13" s="931"/>
    </row>
    <row r="14" spans="1:10" s="37" customFormat="1" ht="14.1" customHeight="1">
      <c r="A14" s="926" t="s">
        <v>58</v>
      </c>
      <c r="B14" s="207" t="s">
        <v>0</v>
      </c>
      <c r="C14" s="208">
        <f t="shared" ref="C14:I14" si="5">C15+C16</f>
        <v>0</v>
      </c>
      <c r="D14" s="209">
        <f t="shared" si="5"/>
        <v>0</v>
      </c>
      <c r="E14" s="208">
        <f t="shared" si="5"/>
        <v>0</v>
      </c>
      <c r="F14" s="208">
        <f t="shared" si="5"/>
        <v>0</v>
      </c>
      <c r="G14" s="208">
        <f t="shared" si="5"/>
        <v>0</v>
      </c>
      <c r="H14" s="208">
        <f t="shared" si="5"/>
        <v>0</v>
      </c>
      <c r="I14" s="208">
        <f t="shared" si="5"/>
        <v>0</v>
      </c>
      <c r="J14" s="927" t="s">
        <v>174</v>
      </c>
    </row>
    <row r="15" spans="1:10" s="37" customFormat="1" ht="14.1" customHeight="1">
      <c r="A15" s="926"/>
      <c r="B15" s="210" t="s">
        <v>713</v>
      </c>
      <c r="C15" s="211">
        <v>0</v>
      </c>
      <c r="D15" s="269">
        <f>E15+F15+G15+H15+I15</f>
        <v>0</v>
      </c>
      <c r="E15" s="211">
        <v>0</v>
      </c>
      <c r="F15" s="211">
        <v>0</v>
      </c>
      <c r="G15" s="211">
        <v>0</v>
      </c>
      <c r="H15" s="211">
        <v>0</v>
      </c>
      <c r="I15" s="211">
        <v>0</v>
      </c>
      <c r="J15" s="927"/>
    </row>
    <row r="16" spans="1:10" s="37" customFormat="1" ht="14.1" customHeight="1">
      <c r="A16" s="926"/>
      <c r="B16" s="210" t="s">
        <v>714</v>
      </c>
      <c r="C16" s="211">
        <v>0</v>
      </c>
      <c r="D16" s="269">
        <f>E16+F16+G16+H16+I16</f>
        <v>0</v>
      </c>
      <c r="E16" s="211">
        <v>0</v>
      </c>
      <c r="F16" s="211">
        <v>0</v>
      </c>
      <c r="G16" s="211">
        <v>0</v>
      </c>
      <c r="H16" s="211">
        <v>0</v>
      </c>
      <c r="I16" s="211">
        <v>0</v>
      </c>
      <c r="J16" s="927"/>
    </row>
    <row r="17" spans="1:10" s="37" customFormat="1" ht="14.1" customHeight="1">
      <c r="A17" s="926" t="s">
        <v>62</v>
      </c>
      <c r="B17" s="207" t="s">
        <v>0</v>
      </c>
      <c r="C17" s="208">
        <f t="shared" ref="C17:I17" si="6">C18+C19</f>
        <v>2189.5</v>
      </c>
      <c r="D17" s="209">
        <f t="shared" si="6"/>
        <v>1523.232</v>
      </c>
      <c r="E17" s="208">
        <f t="shared" si="6"/>
        <v>294.81700000000001</v>
      </c>
      <c r="F17" s="208">
        <f t="shared" si="6"/>
        <v>0</v>
      </c>
      <c r="G17" s="208">
        <f t="shared" si="6"/>
        <v>1164.0650000000001</v>
      </c>
      <c r="H17" s="208">
        <f t="shared" si="6"/>
        <v>0</v>
      </c>
      <c r="I17" s="208">
        <f t="shared" si="6"/>
        <v>64.349999999999994</v>
      </c>
      <c r="J17" s="927">
        <f>D17/C17*100</f>
        <v>69.569856131536881</v>
      </c>
    </row>
    <row r="18" spans="1:10" s="37" customFormat="1" ht="14.1" customHeight="1">
      <c r="A18" s="926"/>
      <c r="B18" s="210" t="s">
        <v>713</v>
      </c>
      <c r="C18" s="213">
        <f>'Цель 1'!M87</f>
        <v>989</v>
      </c>
      <c r="D18" s="212">
        <f>E18+F18+G18+H18+I18</f>
        <v>314.00099999999998</v>
      </c>
      <c r="E18" s="211">
        <f>'Цель 1'!O87</f>
        <v>76.085999999999999</v>
      </c>
      <c r="F18" s="211">
        <f>'Цель 1'!P87</f>
        <v>0</v>
      </c>
      <c r="G18" s="211">
        <f>'Цель 1'!Q87</f>
        <v>173.565</v>
      </c>
      <c r="H18" s="211">
        <f>'Цель 1'!R87</f>
        <v>0</v>
      </c>
      <c r="I18" s="211">
        <f>'Цель 1'!S87</f>
        <v>64.349999999999994</v>
      </c>
      <c r="J18" s="928"/>
    </row>
    <row r="19" spans="1:10" s="37" customFormat="1" ht="14.1" customHeight="1">
      <c r="A19" s="926"/>
      <c r="B19" s="210" t="s">
        <v>714</v>
      </c>
      <c r="C19" s="213">
        <f>'Цель 1'!M88</f>
        <v>1200.5</v>
      </c>
      <c r="D19" s="212">
        <f>E19+F19+G19+H19+I19</f>
        <v>1209.231</v>
      </c>
      <c r="E19" s="211">
        <f>'Цель 1'!O88</f>
        <v>218.73099999999999</v>
      </c>
      <c r="F19" s="211">
        <f>'Цель 1'!P88</f>
        <v>0</v>
      </c>
      <c r="G19" s="211">
        <f>'Цель 1'!Q88</f>
        <v>990.5</v>
      </c>
      <c r="H19" s="211">
        <f>'Цель 1'!R88</f>
        <v>0</v>
      </c>
      <c r="I19" s="211">
        <f>'Цель 1'!S88</f>
        <v>0</v>
      </c>
      <c r="J19" s="928"/>
    </row>
    <row r="20" spans="1:10" s="37" customFormat="1" ht="14.1" customHeight="1">
      <c r="A20" s="926" t="s">
        <v>69</v>
      </c>
      <c r="B20" s="207" t="s">
        <v>0</v>
      </c>
      <c r="C20" s="208">
        <f t="shared" ref="C20:I20" si="7">C21+C22</f>
        <v>6299</v>
      </c>
      <c r="D20" s="209">
        <f t="shared" si="7"/>
        <v>2093.1030000000001</v>
      </c>
      <c r="E20" s="208">
        <f t="shared" si="7"/>
        <v>821.8549999999999</v>
      </c>
      <c r="F20" s="208">
        <f t="shared" si="7"/>
        <v>246.60400000000001</v>
      </c>
      <c r="G20" s="208">
        <f t="shared" si="7"/>
        <v>286.82400000000001</v>
      </c>
      <c r="H20" s="208">
        <f t="shared" si="7"/>
        <v>0</v>
      </c>
      <c r="I20" s="208">
        <f t="shared" si="7"/>
        <v>737.82</v>
      </c>
      <c r="J20" s="927">
        <f>D20/C20*100</f>
        <v>33.229131608191778</v>
      </c>
    </row>
    <row r="21" spans="1:10" s="37" customFormat="1" ht="14.1" customHeight="1">
      <c r="A21" s="926"/>
      <c r="B21" s="210" t="s">
        <v>713</v>
      </c>
      <c r="C21" s="213">
        <f>'Цель 1'!M137</f>
        <v>5400</v>
      </c>
      <c r="D21" s="212">
        <f>E21+F21+G21+H21+I21</f>
        <v>1380</v>
      </c>
      <c r="E21" s="213">
        <f>'Цель 1'!O137</f>
        <v>108.752</v>
      </c>
      <c r="F21" s="213">
        <f>'Цель 1'!P137</f>
        <v>246.60400000000001</v>
      </c>
      <c r="G21" s="213">
        <f>'Цель 1'!Q137</f>
        <v>286.82400000000001</v>
      </c>
      <c r="H21" s="213">
        <f>'Цель 1'!R137</f>
        <v>0</v>
      </c>
      <c r="I21" s="213">
        <f>'Цель 1'!S137</f>
        <v>737.82</v>
      </c>
      <c r="J21" s="928"/>
    </row>
    <row r="22" spans="1:10" s="37" customFormat="1" ht="14.1" customHeight="1">
      <c r="A22" s="926"/>
      <c r="B22" s="210" t="s">
        <v>714</v>
      </c>
      <c r="C22" s="213">
        <f>'Цель 1'!M138</f>
        <v>899</v>
      </c>
      <c r="D22" s="212">
        <f>E22+F22+G22+H22+I22</f>
        <v>713.10299999999995</v>
      </c>
      <c r="E22" s="213">
        <f>'Цель 1'!O138</f>
        <v>713.10299999999995</v>
      </c>
      <c r="F22" s="213">
        <f>'Цель 1'!P138</f>
        <v>0</v>
      </c>
      <c r="G22" s="213">
        <f>'Цель 1'!Q138</f>
        <v>0</v>
      </c>
      <c r="H22" s="213">
        <f>'Цель 1'!R138</f>
        <v>0</v>
      </c>
      <c r="I22" s="213">
        <f>'Цель 1'!S138</f>
        <v>0</v>
      </c>
      <c r="J22" s="928"/>
    </row>
    <row r="23" spans="1:10" s="37" customFormat="1" ht="21" customHeight="1">
      <c r="A23" s="939" t="s">
        <v>75</v>
      </c>
      <c r="B23" s="275" t="s">
        <v>0</v>
      </c>
      <c r="C23" s="276">
        <f t="shared" ref="C23:I23" si="8">C24+C25</f>
        <v>62809.983</v>
      </c>
      <c r="D23" s="209">
        <f t="shared" si="8"/>
        <v>192857.383</v>
      </c>
      <c r="E23" s="276">
        <f t="shared" si="8"/>
        <v>143361.08299999998</v>
      </c>
      <c r="F23" s="276">
        <f t="shared" si="8"/>
        <v>0</v>
      </c>
      <c r="G23" s="276">
        <f t="shared" si="8"/>
        <v>49026.3</v>
      </c>
      <c r="H23" s="276">
        <f t="shared" si="8"/>
        <v>0</v>
      </c>
      <c r="I23" s="276">
        <f t="shared" si="8"/>
        <v>470</v>
      </c>
      <c r="J23" s="932">
        <f>D23/C23*100</f>
        <v>307.04893360662112</v>
      </c>
    </row>
    <row r="24" spans="1:10" s="37" customFormat="1" ht="21" customHeight="1">
      <c r="A24" s="939"/>
      <c r="B24" s="277" t="s">
        <v>713</v>
      </c>
      <c r="C24" s="278">
        <f>C27+C30+C33</f>
        <v>38310.1</v>
      </c>
      <c r="D24" s="212">
        <f>E24+F24+G24+H24+I24</f>
        <v>116550.7</v>
      </c>
      <c r="E24" s="278">
        <f>E27+E30+E33</f>
        <v>67524.399999999994</v>
      </c>
      <c r="F24" s="278">
        <f t="shared" ref="F24:I25" si="9">F27+F30+F33</f>
        <v>0</v>
      </c>
      <c r="G24" s="278">
        <f t="shared" si="9"/>
        <v>49026.3</v>
      </c>
      <c r="H24" s="278">
        <f t="shared" si="9"/>
        <v>0</v>
      </c>
      <c r="I24" s="278">
        <f t="shared" si="9"/>
        <v>0</v>
      </c>
      <c r="J24" s="933"/>
    </row>
    <row r="25" spans="1:10" s="37" customFormat="1" ht="21" customHeight="1">
      <c r="A25" s="939"/>
      <c r="B25" s="277" t="s">
        <v>714</v>
      </c>
      <c r="C25" s="278">
        <f>C28+C31+C34</f>
        <v>24499.883000000002</v>
      </c>
      <c r="D25" s="212">
        <f>E25+F25+G25+H25+I25</f>
        <v>76306.683000000005</v>
      </c>
      <c r="E25" s="278">
        <f>E28+E31+E34</f>
        <v>75836.683000000005</v>
      </c>
      <c r="F25" s="278">
        <f t="shared" si="9"/>
        <v>0</v>
      </c>
      <c r="G25" s="278">
        <f t="shared" si="9"/>
        <v>0</v>
      </c>
      <c r="H25" s="278">
        <f t="shared" si="9"/>
        <v>0</v>
      </c>
      <c r="I25" s="278">
        <f t="shared" si="9"/>
        <v>470</v>
      </c>
      <c r="J25" s="933"/>
    </row>
    <row r="26" spans="1:10" s="37" customFormat="1" ht="14.1" customHeight="1">
      <c r="A26" s="926" t="s">
        <v>79</v>
      </c>
      <c r="B26" s="207" t="s">
        <v>0</v>
      </c>
      <c r="C26" s="208">
        <f t="shared" ref="C26:I26" si="10">C27+C28</f>
        <v>31929.883000000002</v>
      </c>
      <c r="D26" s="209">
        <f t="shared" si="10"/>
        <v>88980.583000000013</v>
      </c>
      <c r="E26" s="208">
        <f t="shared" si="10"/>
        <v>44820.283000000003</v>
      </c>
      <c r="F26" s="208">
        <f t="shared" si="10"/>
        <v>0</v>
      </c>
      <c r="G26" s="208">
        <f t="shared" si="10"/>
        <v>44160.3</v>
      </c>
      <c r="H26" s="208">
        <f t="shared" si="10"/>
        <v>0</v>
      </c>
      <c r="I26" s="208">
        <f t="shared" si="10"/>
        <v>0</v>
      </c>
      <c r="J26" s="927">
        <f>D26/C26*100</f>
        <v>278.67494221635576</v>
      </c>
    </row>
    <row r="27" spans="1:10" s="37" customFormat="1" ht="14.1" customHeight="1">
      <c r="A27" s="926"/>
      <c r="B27" s="210" t="s">
        <v>713</v>
      </c>
      <c r="C27" s="213">
        <f>'Цель 2'!M49</f>
        <v>12900</v>
      </c>
      <c r="D27" s="212">
        <f>E27+F27+G27+H27+I27</f>
        <v>69950.700000000012</v>
      </c>
      <c r="E27" s="213">
        <f>'Цель 2'!O49</f>
        <v>25790.400000000001</v>
      </c>
      <c r="F27" s="211">
        <f>'Цель 2'!P49</f>
        <v>0</v>
      </c>
      <c r="G27" s="211">
        <f>'Цель 2'!Q49</f>
        <v>44160.3</v>
      </c>
      <c r="H27" s="211">
        <f>'Цель 2'!R49</f>
        <v>0</v>
      </c>
      <c r="I27" s="211">
        <f>'Цель 2'!S49</f>
        <v>0</v>
      </c>
      <c r="J27" s="928"/>
    </row>
    <row r="28" spans="1:10" s="37" customFormat="1" ht="14.1" customHeight="1">
      <c r="A28" s="926"/>
      <c r="B28" s="210" t="s">
        <v>714</v>
      </c>
      <c r="C28" s="213">
        <f>'Цель 2'!M50</f>
        <v>19029.883000000002</v>
      </c>
      <c r="D28" s="212">
        <f>E28+F28+G28+H28+I28</f>
        <v>19029.883000000002</v>
      </c>
      <c r="E28" s="213">
        <f>'Цель 2'!O50</f>
        <v>19029.883000000002</v>
      </c>
      <c r="F28" s="211">
        <f>'Цель 2'!P50</f>
        <v>0</v>
      </c>
      <c r="G28" s="211">
        <f>'Цель 2'!Q50</f>
        <v>0</v>
      </c>
      <c r="H28" s="211">
        <f>'Цель 2'!R50</f>
        <v>0</v>
      </c>
      <c r="I28" s="211">
        <f>'Цель 2'!S50</f>
        <v>0</v>
      </c>
      <c r="J28" s="928"/>
    </row>
    <row r="29" spans="1:10" s="37" customFormat="1" ht="14.1" customHeight="1">
      <c r="A29" s="926" t="s">
        <v>87</v>
      </c>
      <c r="B29" s="207" t="s">
        <v>0</v>
      </c>
      <c r="C29" s="208">
        <f t="shared" ref="C29:I29" si="11">C30+C31</f>
        <v>30410.1</v>
      </c>
      <c r="D29" s="209">
        <f t="shared" si="11"/>
        <v>103406.8</v>
      </c>
      <c r="E29" s="208">
        <f t="shared" si="11"/>
        <v>98540.800000000003</v>
      </c>
      <c r="F29" s="208">
        <f t="shared" si="11"/>
        <v>0</v>
      </c>
      <c r="G29" s="208">
        <f t="shared" si="11"/>
        <v>4866</v>
      </c>
      <c r="H29" s="208">
        <f t="shared" si="11"/>
        <v>0</v>
      </c>
      <c r="I29" s="208">
        <f t="shared" si="11"/>
        <v>0</v>
      </c>
      <c r="J29" s="927">
        <f>D29/C29*100</f>
        <v>340.04097322928897</v>
      </c>
    </row>
    <row r="30" spans="1:10" s="37" customFormat="1" ht="14.1" customHeight="1">
      <c r="A30" s="926"/>
      <c r="B30" s="210" t="s">
        <v>713</v>
      </c>
      <c r="C30" s="211">
        <f>'Цель 2'!M65</f>
        <v>25410.1</v>
      </c>
      <c r="D30" s="269">
        <f>E30+F30+G30+H30+I30</f>
        <v>46600</v>
      </c>
      <c r="E30" s="211">
        <f>'Цель 2'!O65</f>
        <v>41734</v>
      </c>
      <c r="F30" s="211">
        <f>'Цель 2'!P65</f>
        <v>0</v>
      </c>
      <c r="G30" s="211">
        <f>'Цель 2'!Q65</f>
        <v>4866</v>
      </c>
      <c r="H30" s="211">
        <f>'Цель 2'!R65</f>
        <v>0</v>
      </c>
      <c r="I30" s="211">
        <f>'Цель 2'!S65</f>
        <v>0</v>
      </c>
      <c r="J30" s="927"/>
    </row>
    <row r="31" spans="1:10" s="37" customFormat="1" ht="14.1" customHeight="1">
      <c r="A31" s="926"/>
      <c r="B31" s="210" t="s">
        <v>714</v>
      </c>
      <c r="C31" s="211">
        <f>'Цель 2'!M66</f>
        <v>5000</v>
      </c>
      <c r="D31" s="269">
        <f>E31+F31+G31+H31+I31</f>
        <v>56806.8</v>
      </c>
      <c r="E31" s="211">
        <f>'Цель 2'!O66</f>
        <v>56806.8</v>
      </c>
      <c r="F31" s="211">
        <f>'Цель 2'!P66</f>
        <v>0</v>
      </c>
      <c r="G31" s="211">
        <f>'Цель 2'!Q66</f>
        <v>0</v>
      </c>
      <c r="H31" s="211">
        <f>'Цель 2'!R66</f>
        <v>0</v>
      </c>
      <c r="I31" s="211">
        <f>'Цель 2'!S66</f>
        <v>0</v>
      </c>
      <c r="J31" s="927"/>
    </row>
    <row r="32" spans="1:10" s="37" customFormat="1" ht="14.1" customHeight="1">
      <c r="A32" s="926" t="s">
        <v>90</v>
      </c>
      <c r="B32" s="207" t="s">
        <v>0</v>
      </c>
      <c r="C32" s="208">
        <f t="shared" ref="C32:I32" si="12">C33+C34</f>
        <v>470</v>
      </c>
      <c r="D32" s="209">
        <f t="shared" si="12"/>
        <v>470</v>
      </c>
      <c r="E32" s="208">
        <f t="shared" si="12"/>
        <v>0</v>
      </c>
      <c r="F32" s="208">
        <f t="shared" si="12"/>
        <v>0</v>
      </c>
      <c r="G32" s="208">
        <f t="shared" si="12"/>
        <v>0</v>
      </c>
      <c r="H32" s="208">
        <f t="shared" si="12"/>
        <v>0</v>
      </c>
      <c r="I32" s="208">
        <f t="shared" si="12"/>
        <v>470</v>
      </c>
      <c r="J32" s="927" t="s">
        <v>174</v>
      </c>
    </row>
    <row r="33" spans="1:10" s="37" customFormat="1" ht="14.1" customHeight="1">
      <c r="A33" s="926"/>
      <c r="B33" s="210" t="s">
        <v>713</v>
      </c>
      <c r="C33" s="211">
        <f>'Цель 2'!M81</f>
        <v>0</v>
      </c>
      <c r="D33" s="269">
        <f>E33+F33+G33+H33+I33</f>
        <v>0</v>
      </c>
      <c r="E33" s="211">
        <f>'Цель 2'!O81</f>
        <v>0</v>
      </c>
      <c r="F33" s="211">
        <f>'Цель 2'!P81</f>
        <v>0</v>
      </c>
      <c r="G33" s="211">
        <f>'Цель 2'!Q81</f>
        <v>0</v>
      </c>
      <c r="H33" s="211">
        <f>'Цель 2'!R81</f>
        <v>0</v>
      </c>
      <c r="I33" s="211">
        <f>'Цель 2'!S81</f>
        <v>0</v>
      </c>
      <c r="J33" s="927"/>
    </row>
    <row r="34" spans="1:10" s="37" customFormat="1" ht="14.1" customHeight="1">
      <c r="A34" s="926"/>
      <c r="B34" s="210" t="s">
        <v>714</v>
      </c>
      <c r="C34" s="211">
        <f>'Цель 2'!M82</f>
        <v>470</v>
      </c>
      <c r="D34" s="269">
        <f>E34+F34+G34+H34+I34</f>
        <v>470</v>
      </c>
      <c r="E34" s="211">
        <f>'Цель 2'!O82</f>
        <v>0</v>
      </c>
      <c r="F34" s="211">
        <f>'Цель 2'!P82</f>
        <v>0</v>
      </c>
      <c r="G34" s="211">
        <f>'Цель 2'!Q82</f>
        <v>0</v>
      </c>
      <c r="H34" s="211">
        <f>'Цель 2'!R82</f>
        <v>0</v>
      </c>
      <c r="I34" s="211">
        <f>'Цель 2'!S82</f>
        <v>470</v>
      </c>
      <c r="J34" s="927"/>
    </row>
    <row r="35" spans="1:10" s="37" customFormat="1" ht="21" customHeight="1">
      <c r="A35" s="929" t="s">
        <v>101</v>
      </c>
      <c r="B35" s="207" t="s">
        <v>0</v>
      </c>
      <c r="C35" s="208">
        <f t="shared" ref="C35:I35" si="13">C36+C37</f>
        <v>399008.42</v>
      </c>
      <c r="D35" s="209">
        <f t="shared" si="13"/>
        <v>430184.10499999998</v>
      </c>
      <c r="E35" s="208">
        <f t="shared" si="13"/>
        <v>254860.08399999994</v>
      </c>
      <c r="F35" s="208">
        <f t="shared" si="13"/>
        <v>11940.512999999999</v>
      </c>
      <c r="G35" s="208">
        <f t="shared" si="13"/>
        <v>162145.50799999997</v>
      </c>
      <c r="H35" s="208">
        <f t="shared" si="13"/>
        <v>276.39999999999998</v>
      </c>
      <c r="I35" s="208">
        <f t="shared" si="13"/>
        <v>961.6</v>
      </c>
      <c r="J35" s="927">
        <f>D35/C35*100</f>
        <v>107.81329000525855</v>
      </c>
    </row>
    <row r="36" spans="1:10" s="37" customFormat="1" ht="21" customHeight="1">
      <c r="A36" s="929"/>
      <c r="B36" s="210" t="s">
        <v>713</v>
      </c>
      <c r="C36" s="213">
        <f>C39+C42+C45+C48+C51+C54+C57</f>
        <v>88269.700000000012</v>
      </c>
      <c r="D36" s="212">
        <f>E36+F36+G36+H36+I36</f>
        <v>88336.9</v>
      </c>
      <c r="E36" s="213">
        <f>E39+E42+E45+E48+E51+E54+E57</f>
        <v>9625.6</v>
      </c>
      <c r="F36" s="213">
        <f t="shared" ref="F36:I37" si="14">F39+F42+F45+F48+F51+F54+F57</f>
        <v>370.3</v>
      </c>
      <c r="G36" s="213">
        <f t="shared" si="14"/>
        <v>77419.399999999994</v>
      </c>
      <c r="H36" s="213">
        <f t="shared" si="14"/>
        <v>0</v>
      </c>
      <c r="I36" s="213">
        <f t="shared" si="14"/>
        <v>921.6</v>
      </c>
      <c r="J36" s="928"/>
    </row>
    <row r="37" spans="1:10" s="37" customFormat="1" ht="21" customHeight="1">
      <c r="A37" s="929"/>
      <c r="B37" s="210" t="s">
        <v>714</v>
      </c>
      <c r="C37" s="213">
        <f>C40+C43+C46+C49+C52+C55+C58</f>
        <v>310738.71999999997</v>
      </c>
      <c r="D37" s="212">
        <f>E37+F37+G37+H37+I37</f>
        <v>341847.20499999996</v>
      </c>
      <c r="E37" s="213">
        <f>E40+E43+E46+E49+E52+E55+E58</f>
        <v>245234.48399999994</v>
      </c>
      <c r="F37" s="213">
        <f t="shared" si="14"/>
        <v>11570.213</v>
      </c>
      <c r="G37" s="213">
        <f t="shared" si="14"/>
        <v>84726.107999999993</v>
      </c>
      <c r="H37" s="213">
        <f t="shared" si="14"/>
        <v>276.39999999999998</v>
      </c>
      <c r="I37" s="213">
        <f t="shared" si="14"/>
        <v>40</v>
      </c>
      <c r="J37" s="928"/>
    </row>
    <row r="38" spans="1:10" s="37" customFormat="1" ht="15" customHeight="1">
      <c r="A38" s="926" t="s">
        <v>103</v>
      </c>
      <c r="B38" s="207" t="s">
        <v>0</v>
      </c>
      <c r="C38" s="208">
        <f t="shared" ref="C38:I38" si="15">C39+C40</f>
        <v>6544.7</v>
      </c>
      <c r="D38" s="209">
        <f t="shared" si="15"/>
        <v>8627</v>
      </c>
      <c r="E38" s="208">
        <f t="shared" si="15"/>
        <v>8314</v>
      </c>
      <c r="F38" s="208">
        <f t="shared" si="15"/>
        <v>0</v>
      </c>
      <c r="G38" s="208">
        <f t="shared" si="15"/>
        <v>313</v>
      </c>
      <c r="H38" s="208">
        <f t="shared" si="15"/>
        <v>0</v>
      </c>
      <c r="I38" s="208">
        <f t="shared" si="15"/>
        <v>0</v>
      </c>
      <c r="J38" s="927">
        <f>D38/C38*100</f>
        <v>131.81658441181415</v>
      </c>
    </row>
    <row r="39" spans="1:10" s="37" customFormat="1" ht="15" customHeight="1">
      <c r="A39" s="926"/>
      <c r="B39" s="210" t="s">
        <v>713</v>
      </c>
      <c r="C39" s="213">
        <f>'Цель 3'!M106</f>
        <v>0</v>
      </c>
      <c r="D39" s="212">
        <f>'Цель 3'!N106</f>
        <v>0</v>
      </c>
      <c r="E39" s="213">
        <f>'Цель 3'!O106</f>
        <v>0</v>
      </c>
      <c r="F39" s="213">
        <f>'Цель 3'!P106</f>
        <v>0</v>
      </c>
      <c r="G39" s="213">
        <f>'Цель 3'!Q106</f>
        <v>0</v>
      </c>
      <c r="H39" s="213">
        <f>'Цель 3'!R106</f>
        <v>0</v>
      </c>
      <c r="I39" s="213">
        <f>'Цель 3'!S106</f>
        <v>0</v>
      </c>
      <c r="J39" s="928"/>
    </row>
    <row r="40" spans="1:10" s="37" customFormat="1" ht="15" customHeight="1">
      <c r="A40" s="926"/>
      <c r="B40" s="210" t="s">
        <v>714</v>
      </c>
      <c r="C40" s="213">
        <f>'Цель 3'!M107</f>
        <v>6544.7</v>
      </c>
      <c r="D40" s="212">
        <f>'Цель 3'!N107</f>
        <v>8627</v>
      </c>
      <c r="E40" s="213">
        <f>'Цель 3'!O107</f>
        <v>8314</v>
      </c>
      <c r="F40" s="213">
        <f>'Цель 3'!P107</f>
        <v>0</v>
      </c>
      <c r="G40" s="213">
        <f>'Цель 3'!Q107</f>
        <v>313</v>
      </c>
      <c r="H40" s="213">
        <f>'Цель 3'!R107</f>
        <v>0</v>
      </c>
      <c r="I40" s="213">
        <f>'Цель 3'!S107</f>
        <v>0</v>
      </c>
      <c r="J40" s="928"/>
    </row>
    <row r="41" spans="1:10" s="37" customFormat="1" ht="15.95" customHeight="1">
      <c r="A41" s="926" t="s">
        <v>108</v>
      </c>
      <c r="B41" s="207" t="s">
        <v>0</v>
      </c>
      <c r="C41" s="208">
        <f>C42+C43</f>
        <v>980</v>
      </c>
      <c r="D41" s="209">
        <f t="shared" ref="D41:I41" si="16">D42+D43</f>
        <v>854.8</v>
      </c>
      <c r="E41" s="208">
        <f t="shared" si="16"/>
        <v>854.8</v>
      </c>
      <c r="F41" s="208">
        <f t="shared" si="16"/>
        <v>0</v>
      </c>
      <c r="G41" s="208">
        <f t="shared" si="16"/>
        <v>0</v>
      </c>
      <c r="H41" s="208">
        <f t="shared" si="16"/>
        <v>0</v>
      </c>
      <c r="I41" s="208">
        <f t="shared" si="16"/>
        <v>0</v>
      </c>
      <c r="J41" s="927">
        <f>D41/C41*100</f>
        <v>87.224489795918359</v>
      </c>
    </row>
    <row r="42" spans="1:10" s="37" customFormat="1" ht="15.95" customHeight="1">
      <c r="A42" s="926"/>
      <c r="B42" s="210" t="s">
        <v>713</v>
      </c>
      <c r="C42" s="211">
        <f>'Цель 3'!M137</f>
        <v>0</v>
      </c>
      <c r="D42" s="212">
        <f>E42+F42+G42+H42+I42</f>
        <v>0</v>
      </c>
      <c r="E42" s="213">
        <f>'Цель 3'!O137</f>
        <v>0</v>
      </c>
      <c r="F42" s="211">
        <f>'Цель 3'!P137</f>
        <v>0</v>
      </c>
      <c r="G42" s="211">
        <f>'Цель 3'!Q137</f>
        <v>0</v>
      </c>
      <c r="H42" s="211">
        <f>'Цель 3'!R137</f>
        <v>0</v>
      </c>
      <c r="I42" s="211">
        <f>'Цель 3'!S137</f>
        <v>0</v>
      </c>
      <c r="J42" s="928"/>
    </row>
    <row r="43" spans="1:10" s="37" customFormat="1" ht="15.95" customHeight="1">
      <c r="A43" s="926"/>
      <c r="B43" s="210" t="s">
        <v>714</v>
      </c>
      <c r="C43" s="211">
        <f>'Цель 3'!M138</f>
        <v>980</v>
      </c>
      <c r="D43" s="212">
        <f>E43+F43+G43+H43+I43</f>
        <v>854.8</v>
      </c>
      <c r="E43" s="213">
        <f>'Цель 3'!O138</f>
        <v>854.8</v>
      </c>
      <c r="F43" s="211">
        <f>'Цель 3'!P138</f>
        <v>0</v>
      </c>
      <c r="G43" s="211">
        <f>'Цель 3'!Q138</f>
        <v>0</v>
      </c>
      <c r="H43" s="211">
        <f>'Цель 3'!R138</f>
        <v>0</v>
      </c>
      <c r="I43" s="211">
        <f>'Цель 3'!S138</f>
        <v>0</v>
      </c>
      <c r="J43" s="928"/>
    </row>
    <row r="44" spans="1:10" s="37" customFormat="1" ht="15.95" customHeight="1">
      <c r="A44" s="926" t="s">
        <v>113</v>
      </c>
      <c r="B44" s="207" t="s">
        <v>0</v>
      </c>
      <c r="C44" s="208">
        <f>C45+C46</f>
        <v>347559.01999999996</v>
      </c>
      <c r="D44" s="209">
        <f t="shared" ref="D44:I44" si="17">D45+D46</f>
        <v>343356.3</v>
      </c>
      <c r="E44" s="208">
        <f t="shared" si="17"/>
        <v>203267.59999999998</v>
      </c>
      <c r="F44" s="208">
        <f t="shared" si="17"/>
        <v>0</v>
      </c>
      <c r="G44" s="208">
        <f t="shared" si="17"/>
        <v>140048.70000000001</v>
      </c>
      <c r="H44" s="208">
        <f t="shared" si="17"/>
        <v>0</v>
      </c>
      <c r="I44" s="208">
        <f t="shared" si="17"/>
        <v>40</v>
      </c>
      <c r="J44" s="927">
        <f>D44/C44*100</f>
        <v>98.790789547053052</v>
      </c>
    </row>
    <row r="45" spans="1:10" s="37" customFormat="1" ht="15.95" customHeight="1">
      <c r="A45" s="926"/>
      <c r="B45" s="210" t="s">
        <v>713</v>
      </c>
      <c r="C45" s="211">
        <f>'Цель 3'!M264</f>
        <v>59129.8</v>
      </c>
      <c r="D45" s="212">
        <f>E45+F45+G45+H45+I45</f>
        <v>59129.8</v>
      </c>
      <c r="E45" s="211">
        <f>'Цель 3'!O264</f>
        <v>0</v>
      </c>
      <c r="F45" s="211">
        <f>'Цель 3'!P264</f>
        <v>0</v>
      </c>
      <c r="G45" s="211">
        <f>'Цель 3'!Q264</f>
        <v>59129.8</v>
      </c>
      <c r="H45" s="211">
        <f>'Цель 3'!R264</f>
        <v>0</v>
      </c>
      <c r="I45" s="211">
        <f>'Цель 3'!S264</f>
        <v>0</v>
      </c>
      <c r="J45" s="928"/>
    </row>
    <row r="46" spans="1:10" s="37" customFormat="1" ht="15.95" customHeight="1">
      <c r="A46" s="926"/>
      <c r="B46" s="210" t="s">
        <v>714</v>
      </c>
      <c r="C46" s="211">
        <f>'Цель 3'!M265</f>
        <v>288429.21999999997</v>
      </c>
      <c r="D46" s="212">
        <f>E46+F46+G46+H46+I46</f>
        <v>284226.5</v>
      </c>
      <c r="E46" s="211">
        <f>'Цель 3'!O265</f>
        <v>203267.59999999998</v>
      </c>
      <c r="F46" s="211">
        <f>'Цель 3'!P265</f>
        <v>0</v>
      </c>
      <c r="G46" s="211">
        <f>'Цель 3'!Q265</f>
        <v>80918.899999999994</v>
      </c>
      <c r="H46" s="211">
        <f>'Цель 3'!R265</f>
        <v>0</v>
      </c>
      <c r="I46" s="211">
        <f>'Цель 3'!S265</f>
        <v>40</v>
      </c>
      <c r="J46" s="928"/>
    </row>
    <row r="47" spans="1:10" s="37" customFormat="1" ht="15.95" customHeight="1">
      <c r="A47" s="926" t="s">
        <v>135</v>
      </c>
      <c r="B47" s="207" t="s">
        <v>0</v>
      </c>
      <c r="C47" s="208">
        <f t="shared" ref="C47:I47" si="18">C48+C49</f>
        <v>8754.7999999999993</v>
      </c>
      <c r="D47" s="209">
        <f t="shared" si="18"/>
        <v>18703.600000000002</v>
      </c>
      <c r="E47" s="208">
        <f t="shared" si="18"/>
        <v>15371.9</v>
      </c>
      <c r="F47" s="208">
        <f t="shared" si="18"/>
        <v>2888</v>
      </c>
      <c r="G47" s="208">
        <f t="shared" si="18"/>
        <v>443.7</v>
      </c>
      <c r="H47" s="208">
        <f t="shared" si="18"/>
        <v>0</v>
      </c>
      <c r="I47" s="208">
        <f t="shared" si="18"/>
        <v>0</v>
      </c>
      <c r="J47" s="927">
        <f>D47/C47*100</f>
        <v>213.63823274089646</v>
      </c>
    </row>
    <row r="48" spans="1:10" s="37" customFormat="1" ht="15.95" customHeight="1">
      <c r="A48" s="926"/>
      <c r="B48" s="210" t="s">
        <v>713</v>
      </c>
      <c r="C48" s="211">
        <f>'Цель 3'!M303</f>
        <v>0</v>
      </c>
      <c r="D48" s="212">
        <f>E48+F48+G48+H48+I48</f>
        <v>0</v>
      </c>
      <c r="E48" s="211">
        <f>'Цель 3'!O303</f>
        <v>0</v>
      </c>
      <c r="F48" s="211">
        <f>'Цель 3'!P303</f>
        <v>0</v>
      </c>
      <c r="G48" s="211">
        <f>'Цель 3'!Q303</f>
        <v>0</v>
      </c>
      <c r="H48" s="211">
        <f>'Цель 3'!R303</f>
        <v>0</v>
      </c>
      <c r="I48" s="211">
        <f>'Цель 3'!S303</f>
        <v>0</v>
      </c>
      <c r="J48" s="928"/>
    </row>
    <row r="49" spans="1:10" s="37" customFormat="1" ht="15.95" customHeight="1">
      <c r="A49" s="926"/>
      <c r="B49" s="210" t="s">
        <v>714</v>
      </c>
      <c r="C49" s="211">
        <f>'Цель 3'!M304</f>
        <v>8754.7999999999993</v>
      </c>
      <c r="D49" s="214">
        <f>E49+F49+G49+H49+I49</f>
        <v>18703.600000000002</v>
      </c>
      <c r="E49" s="211">
        <f>'Цель 3'!O304</f>
        <v>15371.9</v>
      </c>
      <c r="F49" s="211">
        <f>'Цель 3'!P304</f>
        <v>2888</v>
      </c>
      <c r="G49" s="211">
        <f>'Цель 3'!Q304</f>
        <v>443.7</v>
      </c>
      <c r="H49" s="211">
        <f>'Цель 3'!R304</f>
        <v>0</v>
      </c>
      <c r="I49" s="211">
        <f>'Цель 3'!S304</f>
        <v>0</v>
      </c>
      <c r="J49" s="928"/>
    </row>
    <row r="50" spans="1:10" s="37" customFormat="1" ht="15.95" customHeight="1">
      <c r="A50" s="926" t="s">
        <v>139</v>
      </c>
      <c r="B50" s="207" t="s">
        <v>0</v>
      </c>
      <c r="C50" s="208">
        <f t="shared" ref="C50:I50" si="19">C51+C52</f>
        <v>32889.9</v>
      </c>
      <c r="D50" s="215">
        <f t="shared" si="19"/>
        <v>34491</v>
      </c>
      <c r="E50" s="208">
        <f t="shared" si="19"/>
        <v>14909.5</v>
      </c>
      <c r="F50" s="208">
        <f t="shared" si="19"/>
        <v>370.3</v>
      </c>
      <c r="G50" s="208">
        <f t="shared" si="19"/>
        <v>18289.599999999999</v>
      </c>
      <c r="H50" s="208">
        <f t="shared" si="19"/>
        <v>0</v>
      </c>
      <c r="I50" s="208">
        <f t="shared" si="19"/>
        <v>921.6</v>
      </c>
      <c r="J50" s="927">
        <f>D50/C50*100</f>
        <v>104.86805979951292</v>
      </c>
    </row>
    <row r="51" spans="1:10" s="37" customFormat="1" ht="15.95" customHeight="1">
      <c r="A51" s="926"/>
      <c r="B51" s="210" t="s">
        <v>713</v>
      </c>
      <c r="C51" s="211">
        <f>'Цель 3'!M358</f>
        <v>29139.9</v>
      </c>
      <c r="D51" s="216">
        <f>'Цель 3'!N358</f>
        <v>29207.100000000002</v>
      </c>
      <c r="E51" s="211">
        <f>'Цель 3'!O358</f>
        <v>9625.6</v>
      </c>
      <c r="F51" s="211">
        <f>'Цель 3'!P358</f>
        <v>370.3</v>
      </c>
      <c r="G51" s="211">
        <f>'Цель 3'!Q358</f>
        <v>18289.599999999999</v>
      </c>
      <c r="H51" s="211">
        <f>'Цель 3'!R358</f>
        <v>0</v>
      </c>
      <c r="I51" s="211">
        <f>'Цель 3'!S358</f>
        <v>921.6</v>
      </c>
      <c r="J51" s="928"/>
    </row>
    <row r="52" spans="1:10" s="37" customFormat="1" ht="15.95" customHeight="1">
      <c r="A52" s="926"/>
      <c r="B52" s="210" t="s">
        <v>714</v>
      </c>
      <c r="C52" s="211">
        <f>'Цель 3'!M359</f>
        <v>3750.0000000000005</v>
      </c>
      <c r="D52" s="216">
        <f>'Цель 3'!N359</f>
        <v>5283.9</v>
      </c>
      <c r="E52" s="211">
        <f>'Цель 3'!O359</f>
        <v>5283.9</v>
      </c>
      <c r="F52" s="211">
        <f>'Цель 3'!P359</f>
        <v>0</v>
      </c>
      <c r="G52" s="211">
        <f>'Цель 3'!Q359</f>
        <v>0</v>
      </c>
      <c r="H52" s="211">
        <f>'Цель 3'!R359</f>
        <v>0</v>
      </c>
      <c r="I52" s="211">
        <f>'Цель 3'!S359</f>
        <v>0</v>
      </c>
      <c r="J52" s="928"/>
    </row>
    <row r="53" spans="1:10" s="37" customFormat="1" ht="15.95" customHeight="1">
      <c r="A53" s="926" t="s">
        <v>143</v>
      </c>
      <c r="B53" s="207" t="s">
        <v>0</v>
      </c>
      <c r="C53" s="208">
        <f t="shared" ref="C53:I53" si="20">C54+C55</f>
        <v>0</v>
      </c>
      <c r="D53" s="215">
        <f t="shared" si="20"/>
        <v>0</v>
      </c>
      <c r="E53" s="208">
        <f t="shared" si="20"/>
        <v>0</v>
      </c>
      <c r="F53" s="208">
        <f t="shared" si="20"/>
        <v>0</v>
      </c>
      <c r="G53" s="208">
        <f t="shared" si="20"/>
        <v>0</v>
      </c>
      <c r="H53" s="208">
        <f t="shared" si="20"/>
        <v>0</v>
      </c>
      <c r="I53" s="208">
        <f t="shared" si="20"/>
        <v>0</v>
      </c>
      <c r="J53" s="927" t="s">
        <v>174</v>
      </c>
    </row>
    <row r="54" spans="1:10" s="37" customFormat="1" ht="15.95" customHeight="1">
      <c r="A54" s="926"/>
      <c r="B54" s="210" t="s">
        <v>713</v>
      </c>
      <c r="C54" s="211">
        <f>'Цель 3'!M371</f>
        <v>0</v>
      </c>
      <c r="D54" s="212">
        <f>E54+F54+G54+H54+I54</f>
        <v>0</v>
      </c>
      <c r="E54" s="211">
        <f>'Цель 3'!O371</f>
        <v>0</v>
      </c>
      <c r="F54" s="211">
        <f>'Цель 3'!P371</f>
        <v>0</v>
      </c>
      <c r="G54" s="211">
        <f>'Цель 3'!Q371</f>
        <v>0</v>
      </c>
      <c r="H54" s="211">
        <f>'Цель 3'!R371</f>
        <v>0</v>
      </c>
      <c r="I54" s="211">
        <f>'Цель 3'!S371</f>
        <v>0</v>
      </c>
      <c r="J54" s="928"/>
    </row>
    <row r="55" spans="1:10" s="37" customFormat="1" ht="15.95" customHeight="1">
      <c r="A55" s="926"/>
      <c r="B55" s="210" t="s">
        <v>714</v>
      </c>
      <c r="C55" s="211">
        <f>'Цель 3'!M372</f>
        <v>0</v>
      </c>
      <c r="D55" s="212">
        <f>E55+F55+G55+H55+I55</f>
        <v>0</v>
      </c>
      <c r="E55" s="211">
        <f>'Цель 3'!O372</f>
        <v>0</v>
      </c>
      <c r="F55" s="211">
        <f>'Цель 3'!P372</f>
        <v>0</v>
      </c>
      <c r="G55" s="211">
        <f>'Цель 3'!Q372</f>
        <v>0</v>
      </c>
      <c r="H55" s="211">
        <f>'Цель 3'!R372</f>
        <v>0</v>
      </c>
      <c r="I55" s="211">
        <f>'Цель 3'!S372</f>
        <v>0</v>
      </c>
      <c r="J55" s="928"/>
    </row>
    <row r="56" spans="1:10" s="37" customFormat="1" ht="18" customHeight="1">
      <c r="A56" s="926" t="s">
        <v>155</v>
      </c>
      <c r="B56" s="207" t="s">
        <v>0</v>
      </c>
      <c r="C56" s="208">
        <f t="shared" ref="C56:I56" si="21">C57+C58</f>
        <v>2280</v>
      </c>
      <c r="D56" s="209">
        <f t="shared" si="21"/>
        <v>24151.404999999999</v>
      </c>
      <c r="E56" s="208">
        <f t="shared" si="21"/>
        <v>12142.284</v>
      </c>
      <c r="F56" s="208">
        <f t="shared" si="21"/>
        <v>8682.2129999999997</v>
      </c>
      <c r="G56" s="208">
        <f t="shared" si="21"/>
        <v>3050.5079999999998</v>
      </c>
      <c r="H56" s="208">
        <f t="shared" si="21"/>
        <v>276.39999999999998</v>
      </c>
      <c r="I56" s="208">
        <f t="shared" si="21"/>
        <v>0</v>
      </c>
      <c r="J56" s="940">
        <f>D56/C56*100</f>
        <v>1059.2721491228069</v>
      </c>
    </row>
    <row r="57" spans="1:10" s="37" customFormat="1" ht="18" customHeight="1">
      <c r="A57" s="926"/>
      <c r="B57" s="210" t="s">
        <v>713</v>
      </c>
      <c r="C57" s="211">
        <f>'Цель 3'!M405</f>
        <v>0</v>
      </c>
      <c r="D57" s="212">
        <f>E57+F57+G57+H57+I57</f>
        <v>0</v>
      </c>
      <c r="E57" s="211">
        <f>'Цель 3'!O405</f>
        <v>0</v>
      </c>
      <c r="F57" s="211">
        <f>'Цель 3'!P405</f>
        <v>0</v>
      </c>
      <c r="G57" s="211">
        <f>'Цель 3'!Q405</f>
        <v>0</v>
      </c>
      <c r="H57" s="211">
        <f>'Цель 3'!R405</f>
        <v>0</v>
      </c>
      <c r="I57" s="211">
        <f>'Цель 3'!S405</f>
        <v>0</v>
      </c>
      <c r="J57" s="941"/>
    </row>
    <row r="58" spans="1:10" s="37" customFormat="1" ht="18" customHeight="1">
      <c r="A58" s="926"/>
      <c r="B58" s="210" t="s">
        <v>714</v>
      </c>
      <c r="C58" s="211">
        <f>'Цель 3'!M406</f>
        <v>2280</v>
      </c>
      <c r="D58" s="212">
        <f>E58+F58+G58+H58+I58</f>
        <v>24151.404999999999</v>
      </c>
      <c r="E58" s="211">
        <f>'Цель 3'!O406</f>
        <v>12142.284</v>
      </c>
      <c r="F58" s="211">
        <f>'Цель 3'!P406</f>
        <v>8682.2129999999997</v>
      </c>
      <c r="G58" s="211">
        <f>'Цель 3'!Q406</f>
        <v>3050.5079999999998</v>
      </c>
      <c r="H58" s="211">
        <f>'Цель 3'!R406</f>
        <v>276.39999999999998</v>
      </c>
      <c r="I58" s="211">
        <f>'Цель 3'!S406</f>
        <v>0</v>
      </c>
      <c r="J58" s="941"/>
    </row>
    <row r="59" spans="1:10" s="37" customFormat="1" ht="21" customHeight="1">
      <c r="A59" s="929" t="s">
        <v>158</v>
      </c>
      <c r="B59" s="207" t="s">
        <v>0</v>
      </c>
      <c r="C59" s="208">
        <f t="shared" ref="C59:I59" si="22">C60+C61</f>
        <v>84275.476999999999</v>
      </c>
      <c r="D59" s="209">
        <f t="shared" si="22"/>
        <v>83497.958000000013</v>
      </c>
      <c r="E59" s="208">
        <f t="shared" si="22"/>
        <v>83497.958000000013</v>
      </c>
      <c r="F59" s="208">
        <f t="shared" si="22"/>
        <v>0</v>
      </c>
      <c r="G59" s="208">
        <f t="shared" si="22"/>
        <v>0</v>
      </c>
      <c r="H59" s="208">
        <f t="shared" si="22"/>
        <v>0</v>
      </c>
      <c r="I59" s="208">
        <f t="shared" si="22"/>
        <v>0</v>
      </c>
      <c r="J59" s="927">
        <f>D59/C59*100</f>
        <v>99.077407773082086</v>
      </c>
    </row>
    <row r="60" spans="1:10" s="37" customFormat="1" ht="21" customHeight="1">
      <c r="A60" s="929"/>
      <c r="B60" s="210" t="s">
        <v>713</v>
      </c>
      <c r="C60" s="213">
        <f>C63+C66+C69</f>
        <v>0</v>
      </c>
      <c r="D60" s="212">
        <f>E60+F60+G60+H60+I60</f>
        <v>0</v>
      </c>
      <c r="E60" s="213">
        <f>E63+E66+E69</f>
        <v>0</v>
      </c>
      <c r="F60" s="213">
        <f t="shared" ref="F60:I60" si="23">F63+F66+F69</f>
        <v>0</v>
      </c>
      <c r="G60" s="213">
        <f t="shared" si="23"/>
        <v>0</v>
      </c>
      <c r="H60" s="213">
        <f t="shared" si="23"/>
        <v>0</v>
      </c>
      <c r="I60" s="213">
        <f t="shared" si="23"/>
        <v>0</v>
      </c>
      <c r="J60" s="927"/>
    </row>
    <row r="61" spans="1:10" s="37" customFormat="1" ht="21" customHeight="1">
      <c r="A61" s="929"/>
      <c r="B61" s="210" t="s">
        <v>714</v>
      </c>
      <c r="C61" s="213">
        <f>C64+C67+C70</f>
        <v>84275.476999999999</v>
      </c>
      <c r="D61" s="212">
        <f>E61+F61+G61+H61+I61</f>
        <v>83497.958000000013</v>
      </c>
      <c r="E61" s="213">
        <f>E64+E67+E70</f>
        <v>83497.958000000013</v>
      </c>
      <c r="F61" s="213">
        <f t="shared" ref="F61:I61" si="24">F64+F67+F70</f>
        <v>0</v>
      </c>
      <c r="G61" s="213">
        <f t="shared" si="24"/>
        <v>0</v>
      </c>
      <c r="H61" s="213">
        <f t="shared" si="24"/>
        <v>0</v>
      </c>
      <c r="I61" s="213">
        <f t="shared" si="24"/>
        <v>0</v>
      </c>
      <c r="J61" s="927"/>
    </row>
    <row r="62" spans="1:10" s="37" customFormat="1" ht="15.95" customHeight="1">
      <c r="A62" s="926" t="s">
        <v>161</v>
      </c>
      <c r="B62" s="207" t="s">
        <v>0</v>
      </c>
      <c r="C62" s="208">
        <f t="shared" ref="C62:I62" si="25">C63+C64</f>
        <v>66380.100000000006</v>
      </c>
      <c r="D62" s="209">
        <f t="shared" si="25"/>
        <v>66380.100000000006</v>
      </c>
      <c r="E62" s="208">
        <f t="shared" si="25"/>
        <v>66380.100000000006</v>
      </c>
      <c r="F62" s="208">
        <f t="shared" si="25"/>
        <v>0</v>
      </c>
      <c r="G62" s="208">
        <f t="shared" si="25"/>
        <v>0</v>
      </c>
      <c r="H62" s="208">
        <f t="shared" si="25"/>
        <v>0</v>
      </c>
      <c r="I62" s="208">
        <f t="shared" si="25"/>
        <v>0</v>
      </c>
      <c r="J62" s="927" t="s">
        <v>174</v>
      </c>
    </row>
    <row r="63" spans="1:10" s="37" customFormat="1" ht="15.95" customHeight="1">
      <c r="A63" s="926"/>
      <c r="B63" s="210" t="s">
        <v>713</v>
      </c>
      <c r="C63" s="213">
        <f>'Цель 4'!M44</f>
        <v>0</v>
      </c>
      <c r="D63" s="212">
        <f>E63+F63+G63+H63+I63</f>
        <v>0</v>
      </c>
      <c r="E63" s="213">
        <f>'Цель 4'!O44</f>
        <v>0</v>
      </c>
      <c r="F63" s="213">
        <f>'Цель 4'!P44</f>
        <v>0</v>
      </c>
      <c r="G63" s="213">
        <f>'Цель 4'!Q44</f>
        <v>0</v>
      </c>
      <c r="H63" s="213">
        <f>'Цель 4'!R44</f>
        <v>0</v>
      </c>
      <c r="I63" s="213">
        <f>'Цель 4'!S44</f>
        <v>0</v>
      </c>
      <c r="J63" s="927"/>
    </row>
    <row r="64" spans="1:10" s="37" customFormat="1" ht="15.95" customHeight="1">
      <c r="A64" s="926"/>
      <c r="B64" s="210" t="s">
        <v>714</v>
      </c>
      <c r="C64" s="213">
        <f>'Цель 4'!M45</f>
        <v>66380.100000000006</v>
      </c>
      <c r="D64" s="212">
        <f>E64+F64+G64+H64+I64</f>
        <v>66380.100000000006</v>
      </c>
      <c r="E64" s="213">
        <f>'Цель 4'!O45</f>
        <v>66380.100000000006</v>
      </c>
      <c r="F64" s="213">
        <f>'Цель 4'!P45</f>
        <v>0</v>
      </c>
      <c r="G64" s="213">
        <f>'Цель 4'!Q45</f>
        <v>0</v>
      </c>
      <c r="H64" s="213">
        <f>'Цель 4'!R45</f>
        <v>0</v>
      </c>
      <c r="I64" s="213">
        <f>'Цель 4'!S45</f>
        <v>0</v>
      </c>
      <c r="J64" s="927"/>
    </row>
    <row r="65" spans="1:10" s="37" customFormat="1" ht="15.95" customHeight="1">
      <c r="A65" s="926" t="s">
        <v>171</v>
      </c>
      <c r="B65" s="207" t="s">
        <v>0</v>
      </c>
      <c r="C65" s="208">
        <f t="shared" ref="C65:I65" si="26">C66+C67</f>
        <v>16297.5</v>
      </c>
      <c r="D65" s="209">
        <f t="shared" si="26"/>
        <v>15633.6</v>
      </c>
      <c r="E65" s="208">
        <f t="shared" si="26"/>
        <v>15633.6</v>
      </c>
      <c r="F65" s="208">
        <f t="shared" si="26"/>
        <v>0</v>
      </c>
      <c r="G65" s="208">
        <f t="shared" si="26"/>
        <v>0</v>
      </c>
      <c r="H65" s="208">
        <f t="shared" si="26"/>
        <v>0</v>
      </c>
      <c r="I65" s="208">
        <f t="shared" si="26"/>
        <v>0</v>
      </c>
      <c r="J65" s="927">
        <f>D65/C65*100</f>
        <v>95.926369075011507</v>
      </c>
    </row>
    <row r="66" spans="1:10" s="37" customFormat="1" ht="15.95" customHeight="1">
      <c r="A66" s="926"/>
      <c r="B66" s="210" t="s">
        <v>713</v>
      </c>
      <c r="C66" s="211">
        <f>'Цель 4'!M63</f>
        <v>0</v>
      </c>
      <c r="D66" s="212">
        <f>E66+F66+G66+H66+I66</f>
        <v>0</v>
      </c>
      <c r="E66" s="211">
        <f>'Цель 4'!O63</f>
        <v>0</v>
      </c>
      <c r="F66" s="211">
        <f>'Цель 4'!P63</f>
        <v>0</v>
      </c>
      <c r="G66" s="211">
        <f>'Цель 4'!Q63</f>
        <v>0</v>
      </c>
      <c r="H66" s="211">
        <f>'Цель 4'!R63</f>
        <v>0</v>
      </c>
      <c r="I66" s="211">
        <f>'Цель 4'!S63</f>
        <v>0</v>
      </c>
      <c r="J66" s="928"/>
    </row>
    <row r="67" spans="1:10" s="37" customFormat="1" ht="15.95" customHeight="1">
      <c r="A67" s="926"/>
      <c r="B67" s="210" t="s">
        <v>714</v>
      </c>
      <c r="C67" s="211">
        <f>'Цель 4'!M64</f>
        <v>16297.5</v>
      </c>
      <c r="D67" s="212">
        <f>E67+F67+G67+H67+I67</f>
        <v>15633.6</v>
      </c>
      <c r="E67" s="211">
        <f>'Цель 4'!O64</f>
        <v>15633.6</v>
      </c>
      <c r="F67" s="211">
        <f>'Цель 4'!P64</f>
        <v>0</v>
      </c>
      <c r="G67" s="211">
        <f>'Цель 4'!Q64</f>
        <v>0</v>
      </c>
      <c r="H67" s="211">
        <f>'Цель 4'!R64</f>
        <v>0</v>
      </c>
      <c r="I67" s="211">
        <f>'Цель 4'!S64</f>
        <v>0</v>
      </c>
      <c r="J67" s="928"/>
    </row>
    <row r="68" spans="1:10" s="37" customFormat="1" ht="15.95" customHeight="1">
      <c r="A68" s="926" t="s">
        <v>180</v>
      </c>
      <c r="B68" s="207" t="s">
        <v>0</v>
      </c>
      <c r="C68" s="208">
        <f t="shared" ref="C68:I68" si="27">C69+C70</f>
        <v>1597.877</v>
      </c>
      <c r="D68" s="209">
        <f t="shared" si="27"/>
        <v>1484.2579999999998</v>
      </c>
      <c r="E68" s="208">
        <f t="shared" si="27"/>
        <v>1484.2579999999998</v>
      </c>
      <c r="F68" s="208">
        <f t="shared" si="27"/>
        <v>0</v>
      </c>
      <c r="G68" s="208">
        <f t="shared" si="27"/>
        <v>0</v>
      </c>
      <c r="H68" s="208">
        <f t="shared" si="27"/>
        <v>0</v>
      </c>
      <c r="I68" s="208">
        <f t="shared" si="27"/>
        <v>0</v>
      </c>
      <c r="J68" s="927">
        <f>D68/C68*100</f>
        <v>92.889377592893567</v>
      </c>
    </row>
    <row r="69" spans="1:10" s="37" customFormat="1" ht="15.95" customHeight="1">
      <c r="A69" s="926"/>
      <c r="B69" s="210" t="s">
        <v>713</v>
      </c>
      <c r="C69" s="211">
        <f>'Цель 4'!M130</f>
        <v>0</v>
      </c>
      <c r="D69" s="212">
        <f>E69+F69+G69+H69+I69</f>
        <v>0</v>
      </c>
      <c r="E69" s="211">
        <f>'Цель 4'!O130</f>
        <v>0</v>
      </c>
      <c r="F69" s="211">
        <f>'Цель 4'!P130</f>
        <v>0</v>
      </c>
      <c r="G69" s="211">
        <f>'Цель 4'!Q130</f>
        <v>0</v>
      </c>
      <c r="H69" s="211">
        <f>'Цель 4'!R130</f>
        <v>0</v>
      </c>
      <c r="I69" s="211">
        <f>'Цель 4'!S130</f>
        <v>0</v>
      </c>
      <c r="J69" s="928"/>
    </row>
    <row r="70" spans="1:10" s="37" customFormat="1" ht="15.95" customHeight="1">
      <c r="A70" s="926"/>
      <c r="B70" s="210" t="s">
        <v>714</v>
      </c>
      <c r="C70" s="211">
        <f>'Цель 4'!M131</f>
        <v>1597.877</v>
      </c>
      <c r="D70" s="212">
        <f>E70+F70+G70+H70+I70</f>
        <v>1484.2579999999998</v>
      </c>
      <c r="E70" s="211">
        <f>'Цель 4'!O131</f>
        <v>1484.2579999999998</v>
      </c>
      <c r="F70" s="211">
        <f>'Цель 4'!P131</f>
        <v>0</v>
      </c>
      <c r="G70" s="211">
        <f>'Цель 4'!Q131</f>
        <v>0</v>
      </c>
      <c r="H70" s="211">
        <f>'Цель 4'!R131</f>
        <v>0</v>
      </c>
      <c r="I70" s="211">
        <f>'Цель 4'!S131</f>
        <v>0</v>
      </c>
      <c r="J70" s="928"/>
    </row>
    <row r="71" spans="1:10" s="37" customFormat="1" ht="21" customHeight="1">
      <c r="A71" s="945" t="s">
        <v>722</v>
      </c>
      <c r="B71" s="292" t="s">
        <v>0</v>
      </c>
      <c r="C71" s="293">
        <f>C72+C73</f>
        <v>554582.38</v>
      </c>
      <c r="D71" s="215">
        <f>D72+D73</f>
        <v>710155.78099999996</v>
      </c>
      <c r="E71" s="293">
        <f>E72+E73</f>
        <v>482835.7969999999</v>
      </c>
      <c r="F71" s="293">
        <f t="shared" ref="F71:I71" si="28">F72+F73</f>
        <v>12187.117</v>
      </c>
      <c r="G71" s="293">
        <f t="shared" si="28"/>
        <v>212622.69699999999</v>
      </c>
      <c r="H71" s="293">
        <f t="shared" si="28"/>
        <v>276.39999999999998</v>
      </c>
      <c r="I71" s="293">
        <f t="shared" si="28"/>
        <v>2233.77</v>
      </c>
      <c r="J71" s="946">
        <f>D71/C71*100</f>
        <v>128.0523519337199</v>
      </c>
    </row>
    <row r="72" spans="1:10" s="37" customFormat="1" ht="21" customHeight="1">
      <c r="A72" s="945"/>
      <c r="B72" s="294" t="s">
        <v>713</v>
      </c>
      <c r="C72" s="295">
        <f t="shared" ref="C72:E73" si="29">C60+C36+C24+C12</f>
        <v>132968.80000000002</v>
      </c>
      <c r="D72" s="214">
        <f t="shared" si="29"/>
        <v>206581.60099999997</v>
      </c>
      <c r="E72" s="295">
        <f t="shared" si="29"/>
        <v>77334.838000000003</v>
      </c>
      <c r="F72" s="295">
        <f t="shared" ref="F72:I73" si="30">F60+F36+F24+F12</f>
        <v>616.904</v>
      </c>
      <c r="G72" s="295">
        <f t="shared" si="30"/>
        <v>126906.08899999999</v>
      </c>
      <c r="H72" s="295">
        <f t="shared" si="30"/>
        <v>0</v>
      </c>
      <c r="I72" s="295">
        <f t="shared" si="30"/>
        <v>1723.77</v>
      </c>
      <c r="J72" s="946"/>
    </row>
    <row r="73" spans="1:10" s="37" customFormat="1" ht="21" customHeight="1">
      <c r="A73" s="945"/>
      <c r="B73" s="294" t="s">
        <v>714</v>
      </c>
      <c r="C73" s="295">
        <f t="shared" si="29"/>
        <v>421613.57999999996</v>
      </c>
      <c r="D73" s="214">
        <f t="shared" si="29"/>
        <v>503574.17999999993</v>
      </c>
      <c r="E73" s="295">
        <f t="shared" si="29"/>
        <v>405500.95899999992</v>
      </c>
      <c r="F73" s="295">
        <f t="shared" si="30"/>
        <v>11570.213</v>
      </c>
      <c r="G73" s="295">
        <f t="shared" si="30"/>
        <v>85716.607999999993</v>
      </c>
      <c r="H73" s="295">
        <f t="shared" si="30"/>
        <v>276.39999999999998</v>
      </c>
      <c r="I73" s="295">
        <f t="shared" si="30"/>
        <v>510</v>
      </c>
      <c r="J73" s="946"/>
    </row>
    <row r="74" spans="1:10" s="38" customFormat="1" ht="21" customHeight="1">
      <c r="A74" s="943" t="s">
        <v>715</v>
      </c>
      <c r="B74" s="207" t="s">
        <v>0</v>
      </c>
      <c r="C74" s="208">
        <f>C75+C76</f>
        <v>315197</v>
      </c>
      <c r="D74" s="209">
        <f t="shared" ref="D74:I74" si="31">D75+D76</f>
        <v>315197</v>
      </c>
      <c r="E74" s="208">
        <f t="shared" si="31"/>
        <v>66.099999999999994</v>
      </c>
      <c r="F74" s="208">
        <f t="shared" si="31"/>
        <v>3200</v>
      </c>
      <c r="G74" s="208">
        <f t="shared" si="31"/>
        <v>61714.9</v>
      </c>
      <c r="H74" s="208">
        <f t="shared" si="31"/>
        <v>0</v>
      </c>
      <c r="I74" s="208">
        <f t="shared" si="31"/>
        <v>250216</v>
      </c>
      <c r="J74" s="927">
        <f>D74/C74*100</f>
        <v>100</v>
      </c>
    </row>
    <row r="75" spans="1:10" s="38" customFormat="1" ht="21" customHeight="1">
      <c r="A75" s="943"/>
      <c r="B75" s="210" t="s">
        <v>713</v>
      </c>
      <c r="C75" s="211">
        <f>D75</f>
        <v>315197</v>
      </c>
      <c r="D75" s="269">
        <f>E75+F75+G75+H75+I75</f>
        <v>315197</v>
      </c>
      <c r="E75" s="211">
        <f>Инв.проекты!K103</f>
        <v>66.099999999999994</v>
      </c>
      <c r="F75" s="211">
        <f>Инв.проекты!I103</f>
        <v>3200</v>
      </c>
      <c r="G75" s="211">
        <f>Инв.проекты!J103</f>
        <v>61714.9</v>
      </c>
      <c r="H75" s="211">
        <v>0</v>
      </c>
      <c r="I75" s="211">
        <f>Инв.проекты!L103+Инв.проекты!M103</f>
        <v>250216</v>
      </c>
      <c r="J75" s="927"/>
    </row>
    <row r="76" spans="1:10" s="38" customFormat="1" ht="21" customHeight="1">
      <c r="A76" s="943"/>
      <c r="B76" s="210" t="s">
        <v>714</v>
      </c>
      <c r="C76" s="211">
        <v>0</v>
      </c>
      <c r="D76" s="269">
        <f>E76+F76+G76+H76+I76</f>
        <v>0</v>
      </c>
      <c r="E76" s="211">
        <v>0</v>
      </c>
      <c r="F76" s="211">
        <v>0</v>
      </c>
      <c r="G76" s="211">
        <v>0</v>
      </c>
      <c r="H76" s="211">
        <v>0</v>
      </c>
      <c r="I76" s="211">
        <v>0</v>
      </c>
      <c r="J76" s="927"/>
    </row>
    <row r="77" spans="1:10" s="37" customFormat="1" ht="21" customHeight="1">
      <c r="A77" s="942" t="s">
        <v>721</v>
      </c>
      <c r="B77" s="296" t="s">
        <v>0</v>
      </c>
      <c r="C77" s="297">
        <f>C71+C74</f>
        <v>869779.38</v>
      </c>
      <c r="D77" s="209">
        <f>D71+D74</f>
        <v>1025352.781</v>
      </c>
      <c r="E77" s="297">
        <f t="shared" ref="C77:I79" si="32">E71+E74</f>
        <v>482901.89699999988</v>
      </c>
      <c r="F77" s="297">
        <f t="shared" si="32"/>
        <v>15387.117</v>
      </c>
      <c r="G77" s="297">
        <f t="shared" si="32"/>
        <v>274337.59700000001</v>
      </c>
      <c r="H77" s="297">
        <f t="shared" si="32"/>
        <v>276.39999999999998</v>
      </c>
      <c r="I77" s="297">
        <f t="shared" si="32"/>
        <v>252449.77</v>
      </c>
      <c r="J77" s="298">
        <f t="shared" ref="J77:J79" si="33">D77/C77*100</f>
        <v>117.88653589373435</v>
      </c>
    </row>
    <row r="78" spans="1:10" s="37" customFormat="1" ht="21" customHeight="1">
      <c r="A78" s="942"/>
      <c r="B78" s="299" t="s">
        <v>713</v>
      </c>
      <c r="C78" s="300">
        <f t="shared" si="32"/>
        <v>448165.80000000005</v>
      </c>
      <c r="D78" s="269">
        <f t="shared" si="32"/>
        <v>521778.60099999997</v>
      </c>
      <c r="E78" s="300">
        <f t="shared" si="32"/>
        <v>77400.938000000009</v>
      </c>
      <c r="F78" s="300">
        <f t="shared" si="32"/>
        <v>3816.904</v>
      </c>
      <c r="G78" s="300">
        <f t="shared" si="32"/>
        <v>188620.989</v>
      </c>
      <c r="H78" s="300">
        <f t="shared" si="32"/>
        <v>0</v>
      </c>
      <c r="I78" s="300">
        <f t="shared" si="32"/>
        <v>251939.77</v>
      </c>
      <c r="J78" s="301">
        <f t="shared" si="33"/>
        <v>116.42534994861276</v>
      </c>
    </row>
    <row r="79" spans="1:10" s="37" customFormat="1" ht="21" customHeight="1">
      <c r="A79" s="942"/>
      <c r="B79" s="299" t="s">
        <v>714</v>
      </c>
      <c r="C79" s="300">
        <f t="shared" si="32"/>
        <v>421613.57999999996</v>
      </c>
      <c r="D79" s="269">
        <f t="shared" si="32"/>
        <v>503574.17999999993</v>
      </c>
      <c r="E79" s="300">
        <f t="shared" si="32"/>
        <v>405500.95899999992</v>
      </c>
      <c r="F79" s="300">
        <f t="shared" si="32"/>
        <v>11570.213</v>
      </c>
      <c r="G79" s="300">
        <f t="shared" si="32"/>
        <v>85716.607999999993</v>
      </c>
      <c r="H79" s="300">
        <f t="shared" si="32"/>
        <v>276.39999999999998</v>
      </c>
      <c r="I79" s="300">
        <f t="shared" si="32"/>
        <v>510</v>
      </c>
      <c r="J79" s="301">
        <f t="shared" si="33"/>
        <v>119.43974385265295</v>
      </c>
    </row>
    <row r="80" spans="1:10" ht="15">
      <c r="A80" s="69"/>
      <c r="B80" s="70"/>
      <c r="C80" s="71"/>
      <c r="D80" s="71"/>
      <c r="E80" s="71"/>
      <c r="F80" s="71"/>
      <c r="G80" s="71"/>
      <c r="H80" s="71"/>
      <c r="I80" s="71"/>
      <c r="J80" s="72"/>
    </row>
    <row r="81" spans="1:10" ht="42" customHeight="1">
      <c r="A81" s="944" t="s">
        <v>1317</v>
      </c>
      <c r="B81" s="944"/>
      <c r="C81" s="944"/>
      <c r="D81" s="944"/>
      <c r="E81" s="944"/>
      <c r="F81" s="944"/>
      <c r="G81" s="944"/>
      <c r="H81" s="944"/>
      <c r="I81" s="944"/>
      <c r="J81" s="944"/>
    </row>
    <row r="82" spans="1:10">
      <c r="C82" s="73"/>
      <c r="D82" s="73"/>
      <c r="E82" s="73"/>
      <c r="F82" s="73"/>
      <c r="G82" s="73"/>
      <c r="H82" s="73"/>
      <c r="I82" s="73"/>
    </row>
  </sheetData>
  <mergeCells count="56">
    <mergeCell ref="A77:A79"/>
    <mergeCell ref="A74:A76"/>
    <mergeCell ref="J74:J76"/>
    <mergeCell ref="A81:J81"/>
    <mergeCell ref="A71:A73"/>
    <mergeCell ref="J71:J73"/>
    <mergeCell ref="A65:A67"/>
    <mergeCell ref="J65:J67"/>
    <mergeCell ref="A50:A52"/>
    <mergeCell ref="J50:J52"/>
    <mergeCell ref="A53:A55"/>
    <mergeCell ref="J53:J55"/>
    <mergeCell ref="A56:A58"/>
    <mergeCell ref="J56:J58"/>
    <mergeCell ref="A59:A61"/>
    <mergeCell ref="J59:J61"/>
    <mergeCell ref="A62:A64"/>
    <mergeCell ref="J62:J64"/>
    <mergeCell ref="A44:A46"/>
    <mergeCell ref="J44:J46"/>
    <mergeCell ref="A47:A49"/>
    <mergeCell ref="J47:J49"/>
    <mergeCell ref="J20:J22"/>
    <mergeCell ref="A23:A25"/>
    <mergeCell ref="A38:A40"/>
    <mergeCell ref="J38:J40"/>
    <mergeCell ref="A41:A43"/>
    <mergeCell ref="J41:J43"/>
    <mergeCell ref="A32:A34"/>
    <mergeCell ref="J32:J34"/>
    <mergeCell ref="A35:A37"/>
    <mergeCell ref="J35:J37"/>
    <mergeCell ref="H1:J1"/>
    <mergeCell ref="A2:J2"/>
    <mergeCell ref="A4:A6"/>
    <mergeCell ref="B4:I4"/>
    <mergeCell ref="B5:B6"/>
    <mergeCell ref="C5:C6"/>
    <mergeCell ref="D5:I5"/>
    <mergeCell ref="J4:J6"/>
    <mergeCell ref="A68:A70"/>
    <mergeCell ref="J68:J70"/>
    <mergeCell ref="A8:A10"/>
    <mergeCell ref="A11:A13"/>
    <mergeCell ref="A14:A16"/>
    <mergeCell ref="J11:J13"/>
    <mergeCell ref="J14:J16"/>
    <mergeCell ref="J8:J10"/>
    <mergeCell ref="A26:A28"/>
    <mergeCell ref="J26:J28"/>
    <mergeCell ref="A29:A31"/>
    <mergeCell ref="J29:J31"/>
    <mergeCell ref="J17:J19"/>
    <mergeCell ref="J23:J25"/>
    <mergeCell ref="A17:A19"/>
    <mergeCell ref="A20:A22"/>
  </mergeCells>
  <printOptions horizontalCentered="1"/>
  <pageMargins left="0.35433070866141736" right="0.35433070866141736" top="0.74803149606299213" bottom="0.62992125984251968" header="0.31496062992125984" footer="0.31496062992125984"/>
  <pageSetup paperSize="9" scale="90" orientation="landscape" r:id="rId1"/>
  <headerFooter>
    <oddFooter>&amp;C&amp;P</oddFooter>
  </headerFooter>
  <rowBreaks count="2" manualBreakCount="2">
    <brk id="31" max="9" man="1"/>
    <brk id="58"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17</vt:i4>
      </vt:variant>
    </vt:vector>
  </HeadingPairs>
  <TitlesOfParts>
    <vt:vector size="27" baseType="lpstr">
      <vt:lpstr>Страт_цель</vt:lpstr>
      <vt:lpstr>Цель 1</vt:lpstr>
      <vt:lpstr>Цель 2</vt:lpstr>
      <vt:lpstr>Цель 3</vt:lpstr>
      <vt:lpstr>Цель 4</vt:lpstr>
      <vt:lpstr>План инвест</vt:lpstr>
      <vt:lpstr>Инв.проекты</vt:lpstr>
      <vt:lpstr>Показатели</vt:lpstr>
      <vt:lpstr>Финансирование</vt:lpstr>
      <vt:lpstr>Эффективность МП</vt:lpstr>
      <vt:lpstr>'План инвест'!_GoBack</vt:lpstr>
      <vt:lpstr>Инв.проекты!Заголовки_для_печати</vt:lpstr>
      <vt:lpstr>'План инвест'!Заголовки_для_печати</vt:lpstr>
      <vt:lpstr>Показатели!Заголовки_для_печати</vt:lpstr>
      <vt:lpstr>Финансирование!Заголовки_для_печати</vt:lpstr>
      <vt:lpstr>'Цель 1'!Заголовки_для_печати</vt:lpstr>
      <vt:lpstr>'Цель 2'!Заголовки_для_печати</vt:lpstr>
      <vt:lpstr>'Цель 3'!Заголовки_для_печати</vt:lpstr>
      <vt:lpstr>'Цель 4'!Заголовки_для_печати</vt:lpstr>
      <vt:lpstr>Инв.проекты!Область_печати</vt:lpstr>
      <vt:lpstr>Показатели!Область_печати</vt:lpstr>
      <vt:lpstr>Страт_цель!Область_печати</vt:lpstr>
      <vt:lpstr>Финансирование!Область_печати</vt:lpstr>
      <vt:lpstr>'Цель 1'!Область_печати</vt:lpstr>
      <vt:lpstr>'Цель 2'!Область_печати</vt:lpstr>
      <vt:lpstr>'Цель 3'!Область_печати</vt:lpstr>
      <vt:lpstr>'Цель 4'!Область_печати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Отдел экономики 3</cp:lastModifiedBy>
  <cp:lastPrinted>2018-06-04T10:47:36Z</cp:lastPrinted>
  <dcterms:created xsi:type="dcterms:W3CDTF">1996-10-08T23:32:33Z</dcterms:created>
  <dcterms:modified xsi:type="dcterms:W3CDTF">2018-06-05T02:03:18Z</dcterms:modified>
</cp:coreProperties>
</file>