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320" windowHeight="11025" tabRatio="710" firstSheet="3" activeTab="9"/>
  </bookViews>
  <sheets>
    <sheet name="Итоговая (2)" sheetId="1" r:id="rId1"/>
    <sheet name="Итоговая" sheetId="2" r:id="rId2"/>
    <sheet name="Итог_1 группа" sheetId="3" r:id="rId3"/>
    <sheet name="Итог_2 группа" sheetId="4" r:id="rId4"/>
    <sheet name="Итог_3 группа" sheetId="5" r:id="rId5"/>
    <sheet name="волейбол М" sheetId="6" r:id="rId6"/>
    <sheet name="волейбол -Ж" sheetId="7" r:id="rId7"/>
    <sheet name="футбол" sheetId="8" r:id="rId8"/>
    <sheet name="баск-м" sheetId="9" r:id="rId9"/>
    <sheet name="баск-ж" sheetId="10" r:id="rId10"/>
    <sheet name="Очки" sheetId="11" r:id="rId11"/>
    <sheet name="Городки" sheetId="12" r:id="rId12"/>
    <sheet name="Лист1" sheetId="13" r:id="rId13"/>
    <sheet name="Лист2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баскетболЖ">#REF!</definedName>
    <definedName name="баскетболМ">#REF!</definedName>
    <definedName name="бж">'[2]Ф'!#REF!</definedName>
    <definedName name="волейболЖ">#REF!</definedName>
    <definedName name="волейболМ">#REF!</definedName>
    <definedName name="гири">#REF!</definedName>
    <definedName name="го">'[2]Ф'!#REF!</definedName>
    <definedName name="городки">#REF!</definedName>
    <definedName name="итоговая3гр">#REF!</definedName>
    <definedName name="ла">#REF!</definedName>
    <definedName name="места" localSheetId="11">#REF!</definedName>
    <definedName name="места">'Итоговая'!$Z$13:$AA$29</definedName>
    <definedName name="мин1">'[3]эст3эт-данные'!$A$3</definedName>
    <definedName name="мин10">'[3]эст3эт-данные'!$A$4</definedName>
    <definedName name="_xlnm.Print_Area" localSheetId="9">'баск-ж'!$A$1:$AD$54</definedName>
    <definedName name="_xlnm.Print_Area" localSheetId="8">'баск-м'!$A$1:$AD$73</definedName>
    <definedName name="_xlnm.Print_Area" localSheetId="6">'волейбол -Ж'!$A$1:$AD$56</definedName>
    <definedName name="_xlnm.Print_Area" localSheetId="5">'волейбол М'!$A$1:$X$48</definedName>
    <definedName name="_xlnm.Print_Area" localSheetId="11">'Городки'!$A$1:$I$61</definedName>
    <definedName name="_xlnm.Print_Area" localSheetId="7">'футбол'!$A$1:$AA$59</definedName>
    <definedName name="ок_лг">'[4]ЛГ'!#REF!</definedName>
    <definedName name="ок_нт">'[4]НТ'!#REF!</definedName>
    <definedName name="ок_пол">#REF!</definedName>
    <definedName name="ок_рыб">#REF!</definedName>
    <definedName name="ок_ф">'[5]Табл_футб'!#REF!</definedName>
    <definedName name="ок_х">'[5]Табл_хоккей'!#REF!</definedName>
    <definedName name="очки" localSheetId="11">#REF!</definedName>
    <definedName name="очки">'Очки'!$A$2:$B$25</definedName>
    <definedName name="очкигор">'Очки'!$C$1:$D$24</definedName>
    <definedName name="очкисил">'Очки'!$E$1:$F$19</definedName>
    <definedName name="полиатлон">#REF!</definedName>
    <definedName name="рез">'Итоговая'!$B$13:$W$29</definedName>
    <definedName name="рыб">#REF!</definedName>
    <definedName name="сек0">'[3]эст3эт-данные'!$A$1</definedName>
    <definedName name="сек10">'[3]эст3эт-данные'!$A$2</definedName>
    <definedName name="футбол">'[1]Ф'!#REF!</definedName>
    <definedName name="хоккей">#REF!</definedName>
    <definedName name="шахматы">#REF!</definedName>
  </definedNames>
  <calcPr fullCalcOnLoad="1"/>
</workbook>
</file>

<file path=xl/sharedStrings.xml><?xml version="1.0" encoding="utf-8"?>
<sst xmlns="http://schemas.openxmlformats.org/spreadsheetml/2006/main" count="934" uniqueCount="183">
  <si>
    <t>Итоговая таблица</t>
  </si>
  <si>
    <t>Районы</t>
  </si>
  <si>
    <t>Очки</t>
  </si>
  <si>
    <t>Место</t>
  </si>
  <si>
    <t>Томский</t>
  </si>
  <si>
    <t>Колпашевский</t>
  </si>
  <si>
    <t>Шегарский</t>
  </si>
  <si>
    <t>Каргасокский</t>
  </si>
  <si>
    <t>Асиновский</t>
  </si>
  <si>
    <t>Кожевниковский</t>
  </si>
  <si>
    <t>Парабельский</t>
  </si>
  <si>
    <t>Кривошеинский</t>
  </si>
  <si>
    <t>Молчановский</t>
  </si>
  <si>
    <t>Первомайский</t>
  </si>
  <si>
    <t>Верхнекетский</t>
  </si>
  <si>
    <t>Чаинский</t>
  </si>
  <si>
    <t>Бакчарский</t>
  </si>
  <si>
    <t>Зырянский</t>
  </si>
  <si>
    <t>Александровский</t>
  </si>
  <si>
    <t>г.Кедровый</t>
  </si>
  <si>
    <t>Тегульдетский</t>
  </si>
  <si>
    <t>Главный судья</t>
  </si>
  <si>
    <t>Главный секретарь</t>
  </si>
  <si>
    <t>ДЕПАРТАМЕНТ ПО МОЛОДЕЖНОЙ ПОЛИТИКЕ,</t>
  </si>
  <si>
    <t>ФИЗИЧЕСКОЙ КУЛЬТУРЕ И СПОРТУ ТОМСКОЙ ОБЛАСТИ</t>
  </si>
  <si>
    <t>ФИНАЛ</t>
  </si>
  <si>
    <t>№</t>
  </si>
  <si>
    <t>Район</t>
  </si>
  <si>
    <t>-</t>
  </si>
  <si>
    <t>2 группа</t>
  </si>
  <si>
    <t>1 группа</t>
  </si>
  <si>
    <t>Протокол командного первенства в комплексном зачете</t>
  </si>
  <si>
    <t>н/я</t>
  </si>
  <si>
    <t>3(т)</t>
  </si>
  <si>
    <t>4(т)</t>
  </si>
  <si>
    <t>5(т)</t>
  </si>
  <si>
    <t>6(т)</t>
  </si>
  <si>
    <t>7(т)</t>
  </si>
  <si>
    <t>3 группа</t>
  </si>
  <si>
    <t>СС1К, С.А. Белоусов</t>
  </si>
  <si>
    <t>Футбол</t>
  </si>
  <si>
    <t>Легкая</t>
  </si>
  <si>
    <t>атлетика</t>
  </si>
  <si>
    <t>Волейбол</t>
  </si>
  <si>
    <t>мужчины</t>
  </si>
  <si>
    <t>женщины</t>
  </si>
  <si>
    <t>Гиревой</t>
  </si>
  <si>
    <t>спорт</t>
  </si>
  <si>
    <t>Велоспорт</t>
  </si>
  <si>
    <t>Городошный</t>
  </si>
  <si>
    <t>Баскетбол</t>
  </si>
  <si>
    <t>Силовой</t>
  </si>
  <si>
    <t>экстрим</t>
  </si>
  <si>
    <t>«Стадион для всех»</t>
  </si>
  <si>
    <t>ОГАУ «ЦЕНТР СПОРТИВНОЙ ПОДГОТОВКИ СБОРНЫХ КОМАНД ТОМСКОЙ ОБЛАСТИ»</t>
  </si>
  <si>
    <t>Очки-гор</t>
  </si>
  <si>
    <t>Очки-сил</t>
  </si>
  <si>
    <t>Волейбол - мужчины</t>
  </si>
  <si>
    <t>:</t>
  </si>
  <si>
    <t>РАСПИСАНИЕ ИГР:</t>
  </si>
  <si>
    <t>0:2</t>
  </si>
  <si>
    <t>2:0</t>
  </si>
  <si>
    <t>Молчановский - Первомайский</t>
  </si>
  <si>
    <t>1:2</t>
  </si>
  <si>
    <t>2:1</t>
  </si>
  <si>
    <t>Томский - Молчановский</t>
  </si>
  <si>
    <t>Волейбол - женщины</t>
  </si>
  <si>
    <t>Первомайский - Томский</t>
  </si>
  <si>
    <t>Мячи</t>
  </si>
  <si>
    <t>Подгруппа А</t>
  </si>
  <si>
    <t>Подгруппа Б</t>
  </si>
  <si>
    <t>1:0</t>
  </si>
  <si>
    <t>3:1</t>
  </si>
  <si>
    <t>Баскетбол - мужчины</t>
  </si>
  <si>
    <t>Томский - Асиновский</t>
  </si>
  <si>
    <t>Баскетбол - женщины</t>
  </si>
  <si>
    <t>Колпашевский - Асиновский</t>
  </si>
  <si>
    <t>Томский - Кожевниковский</t>
  </si>
  <si>
    <t>(финал)</t>
  </si>
  <si>
    <t>СС1К, С.А. Хлебникова</t>
  </si>
  <si>
    <t>АДМИНИСТРАЦИЯ БАКЧАРСКОГО РАЙОНА ТОМСКОЙ ОБЛАСТИ</t>
  </si>
  <si>
    <t>XXX областные летние сельские спортивные игры</t>
  </si>
  <si>
    <t>с.Бакчар</t>
  </si>
  <si>
    <t>19-21 августа 2016 г.</t>
  </si>
  <si>
    <t xml:space="preserve"> </t>
  </si>
  <si>
    <t>Городошный спорт</t>
  </si>
  <si>
    <t>Место в подгруппе</t>
  </si>
  <si>
    <t>Игра за 7-8 места</t>
  </si>
  <si>
    <t>Игра за 5-6 места</t>
  </si>
  <si>
    <t>Полуфинал 1</t>
  </si>
  <si>
    <t>Полуфинал 2</t>
  </si>
  <si>
    <t>Игра за 3-4 места</t>
  </si>
  <si>
    <t>Финал</t>
  </si>
  <si>
    <t>г.Колпашево</t>
  </si>
  <si>
    <t>25-27</t>
  </si>
  <si>
    <t>2017г.</t>
  </si>
  <si>
    <t>XXXI областные летние сельские спортивные игры</t>
  </si>
  <si>
    <t>августа</t>
  </si>
  <si>
    <t>25-27 августа</t>
  </si>
  <si>
    <t>АДМИНИСТРАЦИЯ КОЛПАШЕВСКОГО РАЙОНА ТОМСКОЙ ОБЛАСТИ</t>
  </si>
  <si>
    <t xml:space="preserve">Молчановский </t>
  </si>
  <si>
    <t>ССВК А.А.Лазько</t>
  </si>
  <si>
    <t>СС2К Е.В.Гуменюк</t>
  </si>
  <si>
    <t xml:space="preserve">АДМИНИСТРАЦИЯ КОЛПАШЕВСКОГО РАЙОНА                             
</t>
  </si>
  <si>
    <t>25-27 августа 2017г</t>
  </si>
  <si>
    <t>АДМИНИСТРАЦИЯ КОЛПАШЕВСКОГО РАЙОНА</t>
  </si>
  <si>
    <t>25 августа 2017 года</t>
  </si>
  <si>
    <t>26 августа 2017 года</t>
  </si>
  <si>
    <t xml:space="preserve">XXXI областные летние сельские спортивные игры                         
</t>
  </si>
  <si>
    <t>Томский- Колпашевский</t>
  </si>
  <si>
    <t>Каргасокский - Асиновский</t>
  </si>
  <si>
    <t>Первомайски- Каргасокский</t>
  </si>
  <si>
    <t>Асиновский - Первомайский</t>
  </si>
  <si>
    <t>Каргасокский - Томский</t>
  </si>
  <si>
    <t>Молчановский - Каргасокский</t>
  </si>
  <si>
    <t>Колпашевский - Первомайский</t>
  </si>
  <si>
    <t>27 августа 2017 года</t>
  </si>
  <si>
    <t>Каргасокский - Колпашевский</t>
  </si>
  <si>
    <t>Асиновский - Молчановский</t>
  </si>
  <si>
    <t>ССК2, Е.В. Гуменюк</t>
  </si>
  <si>
    <t xml:space="preserve">Томский </t>
  </si>
  <si>
    <t>Кожевникорвский</t>
  </si>
  <si>
    <t>Асиновский - Чаинский</t>
  </si>
  <si>
    <t>Кожевниковский - Первомайский</t>
  </si>
  <si>
    <t>25 августа 2017год</t>
  </si>
  <si>
    <t>Колпашевский - Чаинский</t>
  </si>
  <si>
    <t>Томский - Первомайский</t>
  </si>
  <si>
    <t>1/2</t>
  </si>
  <si>
    <t>5-6 место</t>
  </si>
  <si>
    <t>3-4 место</t>
  </si>
  <si>
    <t>1-2 место</t>
  </si>
  <si>
    <t>25-27августа2017г</t>
  </si>
  <si>
    <t>25-27 августа 2017г.</t>
  </si>
  <si>
    <t>4:1</t>
  </si>
  <si>
    <t>6:0</t>
  </si>
  <si>
    <t>3:0</t>
  </si>
  <si>
    <t>Пулевая стрельба</t>
  </si>
  <si>
    <t>^</t>
  </si>
  <si>
    <t>Колпашевский - Кожевниковский</t>
  </si>
  <si>
    <t>XXXI ОБЛАСТНЫЕ ЛЕТНИЕ СЕЛЬСКИЕ СПОРТИВНЫЕ ИГРЫ</t>
  </si>
  <si>
    <t>2,5:0,5</t>
  </si>
  <si>
    <t>0,5:2,5</t>
  </si>
  <si>
    <t>ССВК,Новиков Н.Е.</t>
  </si>
  <si>
    <t>Блохин С.</t>
  </si>
  <si>
    <t>7:1</t>
  </si>
  <si>
    <t>Чаинский -Первомайский</t>
  </si>
  <si>
    <t>5:1</t>
  </si>
  <si>
    <t>Чаинский - Томский</t>
  </si>
  <si>
    <t>Колпашевский - Молчановский</t>
  </si>
  <si>
    <t xml:space="preserve">Асиновский - Томский </t>
  </si>
  <si>
    <t>место</t>
  </si>
  <si>
    <t>район</t>
  </si>
  <si>
    <t>1</t>
  </si>
  <si>
    <t>2</t>
  </si>
  <si>
    <t>3</t>
  </si>
  <si>
    <t>4</t>
  </si>
  <si>
    <t>5</t>
  </si>
  <si>
    <t>6</t>
  </si>
  <si>
    <t>7</t>
  </si>
  <si>
    <t>1/2  Колпашевский -  Верхнекетский</t>
  </si>
  <si>
    <t>1/2 Молчанвский -Ттомский</t>
  </si>
  <si>
    <t>Первомайский - Александровский</t>
  </si>
  <si>
    <t>Главный судья                                                          А Горбатьев</t>
  </si>
  <si>
    <t xml:space="preserve">   </t>
  </si>
  <si>
    <t xml:space="preserve">Главный судья, ССВК                                                Н.Н. Ткаченко   </t>
  </si>
  <si>
    <t>Главный секретарь, ССВК                                     А. Расторгуев</t>
  </si>
  <si>
    <t>Параюельский</t>
  </si>
  <si>
    <t>Финальные игры за 1-4 места</t>
  </si>
  <si>
    <t>Колпашевскй</t>
  </si>
  <si>
    <t>мячи</t>
  </si>
  <si>
    <t>121:</t>
  </si>
  <si>
    <t>66:</t>
  </si>
  <si>
    <t>34:</t>
  </si>
  <si>
    <t>102</t>
  </si>
  <si>
    <t>56:</t>
  </si>
  <si>
    <t>63:</t>
  </si>
  <si>
    <t>очки</t>
  </si>
  <si>
    <t>15:96</t>
  </si>
  <si>
    <t>52:70</t>
  </si>
  <si>
    <t>119:30</t>
  </si>
  <si>
    <t>94 : 25</t>
  </si>
  <si>
    <t>56 : 67</t>
  </si>
  <si>
    <t>38 : 81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</si>
</sst>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:ss.0;@"/>
    <numFmt numFmtId="177" formatCode="[$-FC19]d\ mmmm\ yyyy\ &quot;г.&quot;"/>
    <numFmt numFmtId="178" formatCode="0.000"/>
    <numFmt numFmtId="179" formatCode="0.0"/>
    <numFmt numFmtId="180" formatCode="0.0;[Red]0.0"/>
    <numFmt numFmtId="181" formatCode="0.0_ ;[Red]\-0.0\ "/>
    <numFmt numFmtId="182" formatCode="0_ ;[Red]\-0\ "/>
  </numFmts>
  <fonts count="83">
    <font>
      <sz val="10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color indexed="18"/>
      <name val="Arial Cyr"/>
      <family val="0"/>
    </font>
    <font>
      <b/>
      <sz val="14"/>
      <color indexed="10"/>
      <name val="Times New Roman"/>
      <family val="1"/>
    </font>
    <font>
      <b/>
      <sz val="12"/>
      <color indexed="17"/>
      <name val="Times New Roman"/>
      <family val="1"/>
    </font>
    <font>
      <sz val="10"/>
      <color indexed="17"/>
      <name val="Arial Cyr"/>
      <family val="0"/>
    </font>
    <font>
      <b/>
      <sz val="18"/>
      <color indexed="17"/>
      <name val="Times New Roman"/>
      <family val="1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8"/>
      <name val="Arial Cyr"/>
      <family val="0"/>
    </font>
    <font>
      <b/>
      <sz val="11"/>
      <name val="Arial"/>
      <family val="2"/>
    </font>
    <font>
      <sz val="14"/>
      <name val="Arial"/>
      <family val="2"/>
    </font>
    <font>
      <sz val="14"/>
      <name val="Arial Cyr"/>
      <family val="0"/>
    </font>
    <font>
      <b/>
      <sz val="14"/>
      <color indexed="17"/>
      <name val="Georgia"/>
      <family val="1"/>
    </font>
    <font>
      <b/>
      <sz val="14"/>
      <name val="Courier New"/>
      <family val="3"/>
    </font>
    <font>
      <sz val="9"/>
      <name val="Courier New"/>
      <family val="3"/>
    </font>
    <font>
      <sz val="10"/>
      <name val="Courier New"/>
      <family val="3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1"/>
      <name val="Courier New"/>
      <family val="3"/>
    </font>
    <font>
      <b/>
      <sz val="14"/>
      <color indexed="18"/>
      <name val="Times New Roman"/>
      <family val="1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2"/>
      <color indexed="18"/>
      <name val="Arial Cyr"/>
      <family val="0"/>
    </font>
    <font>
      <b/>
      <sz val="12"/>
      <color indexed="12"/>
      <name val="Arial Cyr"/>
      <family val="0"/>
    </font>
    <font>
      <sz val="14"/>
      <color indexed="18"/>
      <name val="Times New Roman"/>
      <family val="1"/>
    </font>
    <font>
      <b/>
      <sz val="14"/>
      <color indexed="17"/>
      <name val="Times New Roman"/>
      <family val="1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4"/>
      <color indexed="10"/>
      <name val="Arial Cyr"/>
      <family val="0"/>
    </font>
    <font>
      <b/>
      <sz val="11"/>
      <color indexed="8"/>
      <name val="Arial"/>
      <family val="2"/>
    </font>
    <font>
      <sz val="11"/>
      <color indexed="10"/>
      <name val="Arial Cyr"/>
      <family val="2"/>
    </font>
    <font>
      <b/>
      <sz val="12"/>
      <color indexed="8"/>
      <name val="Arial"/>
      <family val="2"/>
    </font>
    <font>
      <sz val="14"/>
      <color indexed="10"/>
      <name val="Arial"/>
      <family val="2"/>
    </font>
    <font>
      <b/>
      <sz val="11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14"/>
      <color rgb="FFFF0000"/>
      <name val="Arial Cyr"/>
      <family val="0"/>
    </font>
    <font>
      <b/>
      <sz val="11"/>
      <color theme="1"/>
      <name val="Arial"/>
      <family val="2"/>
    </font>
    <font>
      <sz val="11"/>
      <color rgb="FFFF0000"/>
      <name val="Arial Cyr"/>
      <family val="2"/>
    </font>
    <font>
      <b/>
      <sz val="12"/>
      <color theme="1"/>
      <name val="Arial"/>
      <family val="2"/>
    </font>
    <font>
      <sz val="14"/>
      <color rgb="FFFF0000"/>
      <name val="Arial"/>
      <family val="2"/>
    </font>
    <font>
      <b/>
      <sz val="11"/>
      <color rgb="FF00B050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</fills>
  <borders count="2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 style="double"/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>
        <color indexed="8"/>
      </right>
      <top style="double"/>
      <bottom>
        <color indexed="63"/>
      </bottom>
    </border>
    <border>
      <left style="medium">
        <color indexed="8"/>
      </left>
      <right/>
      <top>
        <color indexed="63"/>
      </top>
      <bottom style="hair">
        <color indexed="8"/>
      </bottom>
    </border>
    <border>
      <left/>
      <right/>
      <top>
        <color indexed="63"/>
      </top>
      <bottom style="hair">
        <color indexed="8"/>
      </bottom>
    </border>
    <border>
      <left/>
      <right style="medium">
        <color indexed="8"/>
      </right>
      <top>
        <color indexed="63"/>
      </top>
      <bottom style="hair">
        <color indexed="8"/>
      </bottom>
    </border>
    <border>
      <left style="double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/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>
        <color indexed="63"/>
      </left>
      <right>
        <color indexed="63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8"/>
      </left>
      <right/>
      <top style="double"/>
      <bottom style="hair">
        <color indexed="8"/>
      </bottom>
    </border>
    <border>
      <left/>
      <right/>
      <top style="double"/>
      <bottom style="hair">
        <color indexed="8"/>
      </bottom>
    </border>
    <border>
      <left/>
      <right style="medium">
        <color indexed="8"/>
      </right>
      <top style="double"/>
      <bottom style="hair">
        <color indexed="8"/>
      </bottom>
    </border>
    <border>
      <left/>
      <right/>
      <top style="medium"/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medium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dotted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double"/>
    </border>
    <border>
      <left style="medium"/>
      <right style="double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/>
      <right style="medium">
        <color indexed="8"/>
      </right>
      <top style="double"/>
      <bottom style="double"/>
    </border>
    <border>
      <left style="medium"/>
      <right/>
      <top style="double"/>
      <bottom style="double"/>
    </border>
    <border>
      <left style="medium">
        <color indexed="8"/>
      </left>
      <right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>
        <color indexed="8"/>
      </right>
      <top style="medium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/>
      <right style="double"/>
      <top style="medium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/>
      <right style="double"/>
      <top/>
      <bottom style="medium">
        <color indexed="8"/>
      </bottom>
    </border>
    <border>
      <left style="double">
        <color indexed="8"/>
      </left>
      <right/>
      <top>
        <color indexed="63"/>
      </top>
      <bottom/>
    </border>
    <border>
      <left/>
      <right style="medium">
        <color indexed="8"/>
      </right>
      <top>
        <color indexed="63"/>
      </top>
      <bottom/>
    </border>
    <border>
      <left style="double">
        <color indexed="8"/>
      </left>
      <right/>
      <top/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medium">
        <color indexed="8"/>
      </left>
      <right/>
      <top style="double"/>
      <bottom style="double"/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/>
      <top style="double"/>
      <bottom style="double"/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double">
        <color indexed="8"/>
      </left>
      <right/>
      <top/>
      <bottom style="double"/>
    </border>
    <border>
      <left/>
      <right style="medium">
        <color indexed="8"/>
      </right>
      <top/>
      <bottom style="double"/>
    </border>
    <border>
      <left/>
      <right/>
      <top style="hair">
        <color indexed="8"/>
      </top>
      <bottom style="double"/>
    </border>
    <border>
      <left/>
      <right style="medium">
        <color indexed="8"/>
      </right>
      <top style="hair">
        <color indexed="8"/>
      </top>
      <bottom style="double"/>
    </border>
    <border>
      <left style="medium">
        <color indexed="8"/>
      </left>
      <right/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/>
      <top style="double"/>
      <bottom/>
    </border>
    <border>
      <left style="medium">
        <color indexed="8"/>
      </left>
      <right/>
      <top style="double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/>
      <top style="medium">
        <color indexed="8"/>
      </top>
      <bottom style="medium">
        <color indexed="8"/>
      </bottom>
    </border>
    <border>
      <left style="double">
        <color indexed="8"/>
      </left>
      <right/>
      <top style="medium">
        <color indexed="8"/>
      </top>
      <bottom style="double">
        <color indexed="8"/>
      </bottom>
    </border>
    <border>
      <left/>
      <right/>
      <top style="medium">
        <color indexed="8"/>
      </top>
      <bottom style="double">
        <color indexed="8"/>
      </bottom>
    </border>
    <border>
      <left/>
      <right style="medium">
        <color indexed="8"/>
      </right>
      <top style="medium">
        <color indexed="8"/>
      </top>
      <bottom style="double">
        <color indexed="8"/>
      </bottom>
    </border>
    <border>
      <left/>
      <right/>
      <top style="double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double">
        <color indexed="8"/>
      </left>
      <right style="medium">
        <color indexed="8"/>
      </right>
      <top style="double"/>
      <bottom style="double"/>
    </border>
    <border>
      <left style="medium">
        <color indexed="8"/>
      </left>
      <right style="medium">
        <color indexed="8"/>
      </right>
      <top style="double"/>
      <bottom style="double"/>
    </border>
    <border>
      <left style="medium">
        <color indexed="8"/>
      </left>
      <right style="double"/>
      <top style="double"/>
      <bottom style="double"/>
    </border>
    <border>
      <left style="double"/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double">
        <color indexed="8"/>
      </left>
      <right/>
      <top style="double"/>
      <bottom style="medium">
        <color indexed="8"/>
      </bottom>
    </border>
    <border>
      <left/>
      <right style="medium">
        <color indexed="8"/>
      </right>
      <top style="double"/>
      <bottom style="medium">
        <color indexed="8"/>
      </bottom>
    </border>
    <border>
      <left style="medium">
        <color indexed="8"/>
      </left>
      <right style="medium">
        <color indexed="8"/>
      </right>
      <top style="double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double"/>
      <top style="medium">
        <color indexed="8"/>
      </top>
      <bottom/>
    </border>
    <border>
      <left style="medium">
        <color indexed="8"/>
      </left>
      <right style="double"/>
      <top>
        <color indexed="63"/>
      </top>
      <bottom style="double"/>
    </border>
    <border>
      <left style="medium">
        <color indexed="8"/>
      </left>
      <right style="double"/>
      <top style="double"/>
      <bottom>
        <color indexed="63"/>
      </bottom>
    </border>
    <border>
      <left style="medium">
        <color indexed="8"/>
      </left>
      <right style="double"/>
      <top/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double">
        <color indexed="8"/>
      </right>
      <top style="hair">
        <color indexed="8"/>
      </top>
      <bottom style="medium"/>
    </border>
    <border>
      <left style="medium"/>
      <right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/>
      <right/>
      <top>
        <color indexed="63"/>
      </top>
      <bottom style="double">
        <color indexed="8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 style="medium"/>
      <right style="medium">
        <color indexed="8"/>
      </right>
      <top style="medium"/>
      <bottom style="double"/>
    </border>
    <border>
      <left style="medium">
        <color indexed="8"/>
      </left>
      <right style="medium">
        <color indexed="8"/>
      </right>
      <top style="medium"/>
      <bottom style="double"/>
    </border>
    <border>
      <left style="medium">
        <color indexed="8"/>
      </left>
      <right style="medium"/>
      <top style="medium"/>
      <bottom style="double"/>
    </border>
    <border>
      <left style="medium"/>
      <right style="medium">
        <color indexed="8"/>
      </right>
      <top style="double"/>
      <bottom>
        <color indexed="63"/>
      </bottom>
    </border>
    <border>
      <left style="medium">
        <color indexed="8"/>
      </left>
      <right style="medium"/>
      <top style="double"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medium"/>
      <right style="medium">
        <color indexed="8"/>
      </right>
      <top>
        <color indexed="63"/>
      </top>
      <bottom/>
    </border>
    <border>
      <left style="medium">
        <color indexed="8"/>
      </left>
      <right style="medium"/>
      <top>
        <color indexed="63"/>
      </top>
      <bottom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/>
      <bottom style="medium"/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/>
      <bottom style="double"/>
    </border>
    <border>
      <left style="double"/>
      <right style="thin">
        <color indexed="8"/>
      </right>
      <top style="double"/>
      <bottom>
        <color indexed="63"/>
      </bottom>
    </border>
    <border>
      <left style="medium"/>
      <right/>
      <top>
        <color indexed="63"/>
      </top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double">
        <color indexed="8"/>
      </right>
      <top style="hair">
        <color indexed="8"/>
      </top>
      <bottom style="medium"/>
    </border>
    <border>
      <left style="medium"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double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 style="double"/>
      <right>
        <color indexed="63"/>
      </right>
      <top style="hair">
        <color indexed="8"/>
      </top>
      <bottom style="double"/>
    </border>
    <border>
      <left style="double">
        <color indexed="8"/>
      </left>
      <right/>
      <top style="medium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double">
        <color indexed="8"/>
      </left>
      <right/>
      <top>
        <color indexed="63"/>
      </top>
      <bottom style="medium"/>
    </border>
    <border>
      <left/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/>
      <top/>
      <bottom style="medium"/>
    </border>
    <border>
      <left/>
      <right style="medium">
        <color indexed="8"/>
      </right>
      <top>
        <color indexed="63"/>
      </top>
      <bottom style="medium"/>
    </border>
    <border>
      <left style="double"/>
      <right>
        <color indexed="63"/>
      </right>
      <top style="hair">
        <color indexed="8"/>
      </top>
      <bottom style="medium"/>
    </border>
    <border>
      <left/>
      <right style="medium">
        <color indexed="8"/>
      </right>
      <top>
        <color indexed="63"/>
      </top>
      <bottom style="double">
        <color indexed="8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/>
      <top>
        <color indexed="63"/>
      </top>
      <bottom style="double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6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12" xfId="0" applyBorder="1" applyAlignment="1">
      <alignment/>
    </xf>
    <xf numFmtId="0" fontId="2" fillId="22" borderId="13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2" fillId="22" borderId="30" xfId="0" applyFont="1" applyFill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67" fillId="0" borderId="0" xfId="53" applyFont="1">
      <alignment/>
      <protection/>
    </xf>
    <xf numFmtId="0" fontId="15" fillId="0" borderId="0" xfId="53" applyFont="1" applyBorder="1" applyAlignment="1">
      <alignment horizontal="center"/>
      <protection/>
    </xf>
    <xf numFmtId="0" fontId="67" fillId="0" borderId="0" xfId="53">
      <alignment/>
      <protection/>
    </xf>
    <xf numFmtId="0" fontId="10" fillId="0" borderId="0" xfId="53" applyFont="1" applyAlignment="1">
      <alignment horizontal="left"/>
      <protection/>
    </xf>
    <xf numFmtId="0" fontId="10" fillId="0" borderId="0" xfId="53" applyFont="1" applyAlignment="1">
      <alignment/>
      <protection/>
    </xf>
    <xf numFmtId="0" fontId="11" fillId="0" borderId="0" xfId="53" applyFont="1">
      <alignment/>
      <protection/>
    </xf>
    <xf numFmtId="0" fontId="12" fillId="0" borderId="0" xfId="53" applyFont="1" applyAlignment="1">
      <alignment/>
      <protection/>
    </xf>
    <xf numFmtId="0" fontId="10" fillId="0" borderId="0" xfId="53" applyFont="1" applyAlignment="1">
      <alignment horizontal="right"/>
      <protection/>
    </xf>
    <xf numFmtId="49" fontId="34" fillId="0" borderId="42" xfId="55" applyNumberFormat="1" applyFont="1" applyBorder="1" applyAlignment="1">
      <alignment horizontal="center" vertical="center"/>
      <protection/>
    </xf>
    <xf numFmtId="49" fontId="13" fillId="0" borderId="0" xfId="55" applyNumberFormat="1" applyFont="1" applyBorder="1" applyAlignment="1">
      <alignment horizontal="left" vertical="center"/>
      <protection/>
    </xf>
    <xf numFmtId="1" fontId="34" fillId="0" borderId="43" xfId="55" applyNumberFormat="1" applyFont="1" applyFill="1" applyBorder="1" applyAlignment="1">
      <alignment vertical="center"/>
      <protection/>
    </xf>
    <xf numFmtId="1" fontId="34" fillId="0" borderId="44" xfId="55" applyNumberFormat="1" applyFont="1" applyFill="1" applyBorder="1" applyAlignment="1">
      <alignment vertical="center"/>
      <protection/>
    </xf>
    <xf numFmtId="1" fontId="34" fillId="0" borderId="45" xfId="55" applyNumberFormat="1" applyFont="1" applyFill="1" applyBorder="1" applyAlignment="1">
      <alignment vertical="center"/>
      <protection/>
    </xf>
    <xf numFmtId="1" fontId="34" fillId="0" borderId="46" xfId="55" applyNumberFormat="1" applyFont="1" applyFill="1" applyBorder="1" applyAlignment="1">
      <alignment horizontal="center" vertical="center"/>
      <protection/>
    </xf>
    <xf numFmtId="1" fontId="34" fillId="0" borderId="47" xfId="55" applyNumberFormat="1" applyFont="1" applyFill="1" applyBorder="1" applyAlignment="1">
      <alignment horizontal="center" vertical="center"/>
      <protection/>
    </xf>
    <xf numFmtId="1" fontId="34" fillId="0" borderId="48" xfId="55" applyNumberFormat="1" applyFont="1" applyFill="1" applyBorder="1" applyAlignment="1">
      <alignment horizontal="center" vertical="center"/>
      <protection/>
    </xf>
    <xf numFmtId="1" fontId="34" fillId="0" borderId="49" xfId="55" applyNumberFormat="1" applyFont="1" applyFill="1" applyBorder="1" applyAlignment="1">
      <alignment vertical="center"/>
      <protection/>
    </xf>
    <xf numFmtId="1" fontId="34" fillId="0" borderId="50" xfId="55" applyNumberFormat="1" applyFont="1" applyFill="1" applyBorder="1" applyAlignment="1">
      <alignment vertical="center"/>
      <protection/>
    </xf>
    <xf numFmtId="1" fontId="34" fillId="0" borderId="51" xfId="55" applyNumberFormat="1" applyFont="1" applyFill="1" applyBorder="1" applyAlignment="1">
      <alignment vertical="center"/>
      <protection/>
    </xf>
    <xf numFmtId="1" fontId="68" fillId="0" borderId="52" xfId="55" applyNumberFormat="1" applyFont="1" applyFill="1" applyBorder="1" applyAlignment="1">
      <alignment horizontal="center" vertical="center"/>
      <protection/>
    </xf>
    <xf numFmtId="1" fontId="68" fillId="0" borderId="53" xfId="55" applyNumberFormat="1" applyFont="1" applyFill="1" applyBorder="1" applyAlignment="1">
      <alignment horizontal="center" vertical="center"/>
      <protection/>
    </xf>
    <xf numFmtId="1" fontId="34" fillId="0" borderId="54" xfId="55" applyNumberFormat="1" applyFont="1" applyFill="1" applyBorder="1" applyAlignment="1">
      <alignment vertical="center"/>
      <protection/>
    </xf>
    <xf numFmtId="1" fontId="34" fillId="0" borderId="55" xfId="55" applyNumberFormat="1" applyFont="1" applyFill="1" applyBorder="1" applyAlignment="1">
      <alignment vertical="center"/>
      <protection/>
    </xf>
    <xf numFmtId="1" fontId="34" fillId="0" borderId="56" xfId="55" applyNumberFormat="1" applyFont="1" applyFill="1" applyBorder="1" applyAlignment="1">
      <alignment vertical="center"/>
      <protection/>
    </xf>
    <xf numFmtId="1" fontId="34" fillId="0" borderId="57" xfId="55" applyNumberFormat="1" applyFont="1" applyFill="1" applyBorder="1" applyAlignment="1">
      <alignment horizontal="center" vertical="center"/>
      <protection/>
    </xf>
    <xf numFmtId="1" fontId="34" fillId="0" borderId="52" xfId="55" applyNumberFormat="1" applyFont="1" applyFill="1" applyBorder="1" applyAlignment="1">
      <alignment horizontal="center" vertical="center"/>
      <protection/>
    </xf>
    <xf numFmtId="1" fontId="34" fillId="0" borderId="53" xfId="55" applyNumberFormat="1" applyFont="1" applyFill="1" applyBorder="1" applyAlignment="1">
      <alignment horizontal="center" vertical="center"/>
      <protection/>
    </xf>
    <xf numFmtId="1" fontId="13" fillId="0" borderId="0" xfId="55" applyNumberFormat="1" applyFont="1" applyBorder="1" applyAlignment="1">
      <alignment horizontal="center" vertical="center"/>
      <protection/>
    </xf>
    <xf numFmtId="1" fontId="34" fillId="0" borderId="58" xfId="55" applyNumberFormat="1" applyFont="1" applyFill="1" applyBorder="1" applyAlignment="1">
      <alignment vertical="center"/>
      <protection/>
    </xf>
    <xf numFmtId="1" fontId="68" fillId="0" borderId="57" xfId="55" applyNumberFormat="1" applyFont="1" applyFill="1" applyBorder="1" applyAlignment="1">
      <alignment horizontal="center" vertical="center"/>
      <protection/>
    </xf>
    <xf numFmtId="1" fontId="34" fillId="0" borderId="59" xfId="55" applyNumberFormat="1" applyFont="1" applyFill="1" applyBorder="1" applyAlignment="1">
      <alignment vertical="center"/>
      <protection/>
    </xf>
    <xf numFmtId="1" fontId="34" fillId="0" borderId="60" xfId="55" applyNumberFormat="1" applyFont="1" applyFill="1" applyBorder="1" applyAlignment="1">
      <alignment vertical="center"/>
      <protection/>
    </xf>
    <xf numFmtId="20" fontId="35" fillId="0" borderId="0" xfId="53" applyNumberFormat="1" applyFont="1" applyAlignment="1">
      <alignment horizontal="center"/>
      <protection/>
    </xf>
    <xf numFmtId="0" fontId="36" fillId="0" borderId="0" xfId="53" applyFont="1">
      <alignment/>
      <protection/>
    </xf>
    <xf numFmtId="0" fontId="69" fillId="0" borderId="0" xfId="53" applyFont="1">
      <alignment/>
      <protection/>
    </xf>
    <xf numFmtId="0" fontId="70" fillId="0" borderId="0" xfId="53" applyFont="1">
      <alignment/>
      <protection/>
    </xf>
    <xf numFmtId="1" fontId="68" fillId="0" borderId="46" xfId="55" applyNumberFormat="1" applyFont="1" applyFill="1" applyBorder="1" applyAlignment="1">
      <alignment horizontal="center" vertical="center"/>
      <protection/>
    </xf>
    <xf numFmtId="1" fontId="68" fillId="0" borderId="47" xfId="55" applyNumberFormat="1" applyFont="1" applyFill="1" applyBorder="1" applyAlignment="1">
      <alignment horizontal="center" vertical="center"/>
      <protection/>
    </xf>
    <xf numFmtId="1" fontId="68" fillId="0" borderId="48" xfId="55" applyNumberFormat="1" applyFont="1" applyFill="1" applyBorder="1" applyAlignment="1">
      <alignment horizontal="center" vertical="center"/>
      <protection/>
    </xf>
    <xf numFmtId="1" fontId="34" fillId="0" borderId="43" xfId="55" applyNumberFormat="1" applyFont="1" applyFill="1" applyBorder="1" applyAlignment="1">
      <alignment horizontal="center" vertical="center"/>
      <protection/>
    </xf>
    <xf numFmtId="1" fontId="34" fillId="0" borderId="44" xfId="55" applyNumberFormat="1" applyFont="1" applyFill="1" applyBorder="1" applyAlignment="1">
      <alignment horizontal="center" vertical="center"/>
      <protection/>
    </xf>
    <xf numFmtId="1" fontId="34" fillId="0" borderId="45" xfId="55" applyNumberFormat="1" applyFont="1" applyFill="1" applyBorder="1" applyAlignment="1">
      <alignment horizontal="center" vertical="center"/>
      <protection/>
    </xf>
    <xf numFmtId="1" fontId="34" fillId="0" borderId="49" xfId="55" applyNumberFormat="1" applyFont="1" applyFill="1" applyBorder="1" applyAlignment="1">
      <alignment horizontal="center" vertical="center"/>
      <protection/>
    </xf>
    <xf numFmtId="1" fontId="34" fillId="0" borderId="50" xfId="55" applyNumberFormat="1" applyFont="1" applyFill="1" applyBorder="1" applyAlignment="1">
      <alignment horizontal="center" vertical="center"/>
      <protection/>
    </xf>
    <xf numFmtId="1" fontId="34" fillId="0" borderId="51" xfId="55" applyNumberFormat="1" applyFont="1" applyFill="1" applyBorder="1" applyAlignment="1">
      <alignment horizontal="center" vertical="center"/>
      <protection/>
    </xf>
    <xf numFmtId="1" fontId="34" fillId="0" borderId="54" xfId="55" applyNumberFormat="1" applyFont="1" applyFill="1" applyBorder="1" applyAlignment="1">
      <alignment horizontal="center" vertical="center"/>
      <protection/>
    </xf>
    <xf numFmtId="1" fontId="34" fillId="0" borderId="55" xfId="55" applyNumberFormat="1" applyFont="1" applyFill="1" applyBorder="1" applyAlignment="1">
      <alignment horizontal="center" vertical="center"/>
      <protection/>
    </xf>
    <xf numFmtId="1" fontId="34" fillId="0" borderId="56" xfId="55" applyNumberFormat="1" applyFont="1" applyFill="1" applyBorder="1" applyAlignment="1">
      <alignment horizontal="center" vertical="center"/>
      <protection/>
    </xf>
    <xf numFmtId="1" fontId="34" fillId="0" borderId="58" xfId="55" applyNumberFormat="1" applyFont="1" applyFill="1" applyBorder="1" applyAlignment="1">
      <alignment horizontal="center" vertical="center"/>
      <protection/>
    </xf>
    <xf numFmtId="1" fontId="34" fillId="0" borderId="59" xfId="55" applyNumberFormat="1" applyFont="1" applyFill="1" applyBorder="1" applyAlignment="1">
      <alignment horizontal="center" vertical="center"/>
      <protection/>
    </xf>
    <xf numFmtId="1" fontId="34" fillId="0" borderId="60" xfId="55" applyNumberFormat="1" applyFont="1" applyFill="1" applyBorder="1" applyAlignment="1">
      <alignment horizontal="center" vertical="center"/>
      <protection/>
    </xf>
    <xf numFmtId="1" fontId="34" fillId="0" borderId="61" xfId="55" applyNumberFormat="1" applyFont="1" applyFill="1" applyBorder="1" applyAlignment="1">
      <alignment horizontal="center" vertical="center"/>
      <protection/>
    </xf>
    <xf numFmtId="1" fontId="34" fillId="0" borderId="62" xfId="55" applyNumberFormat="1" applyFont="1" applyFill="1" applyBorder="1" applyAlignment="1">
      <alignment horizontal="center" vertical="center"/>
      <protection/>
    </xf>
    <xf numFmtId="1" fontId="34" fillId="0" borderId="63" xfId="55" applyNumberFormat="1" applyFont="1" applyFill="1" applyBorder="1" applyAlignment="1">
      <alignment horizontal="center" vertical="center"/>
      <protection/>
    </xf>
    <xf numFmtId="49" fontId="34" fillId="0" borderId="0" xfId="55" applyNumberFormat="1" applyFont="1" applyBorder="1" applyAlignment="1">
      <alignment horizontal="center" vertical="center"/>
      <protection/>
    </xf>
    <xf numFmtId="1" fontId="34" fillId="0" borderId="0" xfId="55" applyNumberFormat="1" applyFont="1" applyFill="1" applyBorder="1" applyAlignment="1">
      <alignment horizontal="center" vertical="center"/>
      <protection/>
    </xf>
    <xf numFmtId="1" fontId="13" fillId="0" borderId="0" xfId="55" applyNumberFormat="1" applyFont="1" applyBorder="1" applyAlignment="1">
      <alignment horizontal="right" vertical="center"/>
      <protection/>
    </xf>
    <xf numFmtId="1" fontId="13" fillId="0" borderId="0" xfId="55" applyNumberFormat="1" applyFont="1" applyBorder="1" applyAlignment="1">
      <alignment horizontal="left" vertical="center"/>
      <protection/>
    </xf>
    <xf numFmtId="1" fontId="34" fillId="0" borderId="64" xfId="55" applyNumberFormat="1" applyFont="1" applyFill="1" applyBorder="1" applyAlignment="1">
      <alignment horizontal="center" vertical="center"/>
      <protection/>
    </xf>
    <xf numFmtId="0" fontId="36" fillId="0" borderId="0" xfId="0" applyFont="1" applyAlignment="1">
      <alignment/>
    </xf>
    <xf numFmtId="0" fontId="71" fillId="0" borderId="65" xfId="53" applyFont="1" applyBorder="1">
      <alignment/>
      <protection/>
    </xf>
    <xf numFmtId="0" fontId="70" fillId="0" borderId="65" xfId="53" applyFont="1" applyBorder="1" applyAlignment="1">
      <alignment horizontal="center"/>
      <protection/>
    </xf>
    <xf numFmtId="0" fontId="70" fillId="0" borderId="65" xfId="53" applyFont="1" applyBorder="1" applyAlignment="1">
      <alignment horizontal="center"/>
      <protection/>
    </xf>
    <xf numFmtId="0" fontId="3" fillId="0" borderId="28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0" fillId="0" borderId="65" xfId="53" applyFont="1" applyBorder="1" applyAlignment="1">
      <alignment horizontal="center"/>
      <protection/>
    </xf>
    <xf numFmtId="0" fontId="0" fillId="0" borderId="0" xfId="54">
      <alignment/>
      <protection/>
    </xf>
    <xf numFmtId="0" fontId="38" fillId="0" borderId="0" xfId="54" applyFont="1" applyAlignment="1">
      <alignment/>
      <protection/>
    </xf>
    <xf numFmtId="0" fontId="39" fillId="0" borderId="0" xfId="54" applyFont="1" applyAlignment="1">
      <alignment/>
      <protection/>
    </xf>
    <xf numFmtId="0" fontId="40" fillId="0" borderId="0" xfId="54" applyFont="1" applyBorder="1" applyAlignment="1">
      <alignment/>
      <protection/>
    </xf>
    <xf numFmtId="0" fontId="40" fillId="0" borderId="0" xfId="54" applyFont="1" applyBorder="1" applyAlignment="1">
      <alignment vertical="center"/>
      <protection/>
    </xf>
    <xf numFmtId="0" fontId="40" fillId="0" borderId="0" xfId="54" applyFont="1" applyBorder="1" applyAlignment="1">
      <alignment horizontal="right"/>
      <protection/>
    </xf>
    <xf numFmtId="0" fontId="42" fillId="0" borderId="72" xfId="54" applyFont="1" applyFill="1" applyBorder="1" applyAlignment="1">
      <alignment horizontal="center" vertical="center" wrapText="1"/>
      <protection/>
    </xf>
    <xf numFmtId="49" fontId="13" fillId="0" borderId="73" xfId="54" applyNumberFormat="1" applyFont="1" applyFill="1" applyBorder="1" applyAlignment="1">
      <alignment horizontal="center" vertical="center" wrapText="1"/>
      <protection/>
    </xf>
    <xf numFmtId="0" fontId="13" fillId="0" borderId="74" xfId="54" applyFont="1" applyFill="1" applyBorder="1" applyAlignment="1">
      <alignment horizontal="center" vertical="center" wrapText="1"/>
      <protection/>
    </xf>
    <xf numFmtId="49" fontId="13" fillId="0" borderId="75" xfId="54" applyNumberFormat="1" applyFont="1" applyFill="1" applyBorder="1" applyAlignment="1">
      <alignment horizontal="center" vertical="center" wrapText="1"/>
      <protection/>
    </xf>
    <xf numFmtId="0" fontId="13" fillId="0" borderId="76" xfId="54" applyFont="1" applyFill="1" applyBorder="1" applyAlignment="1">
      <alignment horizontal="center" vertical="center" wrapText="1"/>
      <protection/>
    </xf>
    <xf numFmtId="0" fontId="13" fillId="0" borderId="77" xfId="54" applyFont="1" applyFill="1" applyBorder="1" applyAlignment="1">
      <alignment horizontal="center" vertical="center" wrapText="1"/>
      <protection/>
    </xf>
    <xf numFmtId="0" fontId="0" fillId="0" borderId="0" xfId="54" applyFill="1">
      <alignment/>
      <protection/>
    </xf>
    <xf numFmtId="0" fontId="0" fillId="0" borderId="0" xfId="54" applyFill="1" applyAlignment="1">
      <alignment vertical="center"/>
      <protection/>
    </xf>
    <xf numFmtId="49" fontId="34" fillId="0" borderId="73" xfId="54" applyNumberFormat="1" applyFont="1" applyFill="1" applyBorder="1" applyAlignment="1">
      <alignment horizontal="center" vertical="center" wrapText="1"/>
      <protection/>
    </xf>
    <xf numFmtId="49" fontId="34" fillId="0" borderId="75" xfId="54" applyNumberFormat="1" applyFont="1" applyFill="1" applyBorder="1" applyAlignment="1">
      <alignment horizontal="center" vertical="center" wrapText="1"/>
      <protection/>
    </xf>
    <xf numFmtId="0" fontId="3" fillId="0" borderId="0" xfId="54" applyFont="1" applyBorder="1" applyAlignment="1">
      <alignment horizontal="center"/>
      <protection/>
    </xf>
    <xf numFmtId="0" fontId="0" fillId="0" borderId="0" xfId="54" applyAlignment="1">
      <alignment vertical="center"/>
      <protection/>
    </xf>
    <xf numFmtId="0" fontId="37" fillId="0" borderId="0" xfId="54" applyFont="1" applyBorder="1" applyAlignment="1">
      <alignment horizontal="center"/>
      <protection/>
    </xf>
    <xf numFmtId="0" fontId="44" fillId="0" borderId="0" xfId="54" applyFont="1" applyFill="1">
      <alignment/>
      <protection/>
    </xf>
    <xf numFmtId="0" fontId="44" fillId="0" borderId="0" xfId="54" applyFont="1" applyFill="1" applyAlignment="1">
      <alignment vertical="center"/>
      <protection/>
    </xf>
    <xf numFmtId="0" fontId="44" fillId="0" borderId="0" xfId="54" applyFont="1">
      <alignment/>
      <protection/>
    </xf>
    <xf numFmtId="0" fontId="44" fillId="0" borderId="78" xfId="54" applyFont="1" applyFill="1" applyBorder="1" applyAlignment="1">
      <alignment horizontal="center"/>
      <protection/>
    </xf>
    <xf numFmtId="0" fontId="44" fillId="0" borderId="79" xfId="54" applyFont="1" applyFill="1" applyBorder="1" applyAlignment="1">
      <alignment horizontal="center"/>
      <protection/>
    </xf>
    <xf numFmtId="0" fontId="44" fillId="0" borderId="0" xfId="54" applyFont="1" applyAlignment="1">
      <alignment vertical="center"/>
      <protection/>
    </xf>
    <xf numFmtId="0" fontId="45" fillId="0" borderId="0" xfId="54" applyFont="1" applyBorder="1" applyAlignment="1">
      <alignment horizontal="center"/>
      <protection/>
    </xf>
    <xf numFmtId="0" fontId="46" fillId="0" borderId="0" xfId="54" applyFont="1" applyAlignment="1">
      <alignment/>
      <protection/>
    </xf>
    <xf numFmtId="49" fontId="44" fillId="0" borderId="78" xfId="54" applyNumberFormat="1" applyFont="1" applyFill="1" applyBorder="1" applyAlignment="1">
      <alignment horizontal="center"/>
      <protection/>
    </xf>
    <xf numFmtId="0" fontId="13" fillId="0" borderId="80" xfId="54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47" fillId="0" borderId="81" xfId="0" applyFont="1" applyFill="1" applyBorder="1" applyAlignment="1">
      <alignment vertical="center" wrapText="1"/>
    </xf>
    <xf numFmtId="0" fontId="35" fillId="24" borderId="82" xfId="0" applyFont="1" applyFill="1" applyBorder="1" applyAlignment="1">
      <alignment horizontal="center" vertical="center" wrapText="1"/>
    </xf>
    <xf numFmtId="0" fontId="35" fillId="24" borderId="83" xfId="0" applyFont="1" applyFill="1" applyBorder="1" applyAlignment="1">
      <alignment horizontal="center" vertical="center" wrapText="1"/>
    </xf>
    <xf numFmtId="0" fontId="48" fillId="0" borderId="84" xfId="0" applyFont="1" applyBorder="1" applyAlignment="1">
      <alignment horizontal="center" vertical="center" wrapText="1"/>
    </xf>
    <xf numFmtId="0" fontId="47" fillId="25" borderId="81" xfId="0" applyFont="1" applyFill="1" applyBorder="1" applyAlignment="1">
      <alignment vertical="center" wrapText="1"/>
    </xf>
    <xf numFmtId="0" fontId="35" fillId="26" borderId="85" xfId="0" applyFont="1" applyFill="1" applyBorder="1" applyAlignment="1">
      <alignment horizontal="center" vertical="center" wrapText="1"/>
    </xf>
    <xf numFmtId="0" fontId="35" fillId="26" borderId="86" xfId="0" applyFont="1" applyFill="1" applyBorder="1" applyAlignment="1">
      <alignment horizontal="center" vertical="center" wrapText="1"/>
    </xf>
    <xf numFmtId="0" fontId="36" fillId="26" borderId="86" xfId="0" applyFont="1" applyFill="1" applyBorder="1" applyAlignment="1">
      <alignment horizontal="center" vertical="center"/>
    </xf>
    <xf numFmtId="0" fontId="35" fillId="26" borderId="87" xfId="0" applyFont="1" applyFill="1" applyBorder="1" applyAlignment="1">
      <alignment horizontal="center" vertical="center" wrapText="1"/>
    </xf>
    <xf numFmtId="0" fontId="35" fillId="24" borderId="86" xfId="0" applyFont="1" applyFill="1" applyBorder="1" applyAlignment="1">
      <alignment horizontal="center" vertical="center" wrapText="1"/>
    </xf>
    <xf numFmtId="0" fontId="35" fillId="24" borderId="87" xfId="0" applyFont="1" applyFill="1" applyBorder="1" applyAlignment="1">
      <alignment horizontal="center" vertical="center" wrapText="1"/>
    </xf>
    <xf numFmtId="0" fontId="47" fillId="27" borderId="81" xfId="0" applyFont="1" applyFill="1" applyBorder="1" applyAlignment="1">
      <alignment vertical="center" wrapText="1"/>
    </xf>
    <xf numFmtId="0" fontId="35" fillId="27" borderId="86" xfId="0" applyFont="1" applyFill="1" applyBorder="1" applyAlignment="1">
      <alignment horizontal="center" vertical="center" wrapText="1"/>
    </xf>
    <xf numFmtId="0" fontId="35" fillId="27" borderId="87" xfId="0" applyFont="1" applyFill="1" applyBorder="1" applyAlignment="1">
      <alignment horizontal="center" vertical="center" wrapText="1"/>
    </xf>
    <xf numFmtId="0" fontId="47" fillId="0" borderId="81" xfId="0" applyFont="1" applyBorder="1" applyAlignment="1">
      <alignment vertical="center" wrapText="1"/>
    </xf>
    <xf numFmtId="0" fontId="36" fillId="0" borderId="86" xfId="0" applyFont="1" applyBorder="1" applyAlignment="1">
      <alignment horizontal="center" vertical="center"/>
    </xf>
    <xf numFmtId="0" fontId="35" fillId="24" borderId="85" xfId="0" applyFont="1" applyFill="1" applyBorder="1" applyAlignment="1">
      <alignment horizontal="center" vertical="center" wrapText="1"/>
    </xf>
    <xf numFmtId="0" fontId="47" fillId="0" borderId="88" xfId="0" applyFont="1" applyFill="1" applyBorder="1" applyAlignment="1">
      <alignment vertical="center" wrapText="1"/>
    </xf>
    <xf numFmtId="0" fontId="47" fillId="27" borderId="89" xfId="0" applyFont="1" applyFill="1" applyBorder="1" applyAlignment="1">
      <alignment vertical="center"/>
    </xf>
    <xf numFmtId="0" fontId="35" fillId="27" borderId="85" xfId="0" applyFont="1" applyFill="1" applyBorder="1" applyAlignment="1">
      <alignment horizontal="center" vertical="center" wrapText="1"/>
    </xf>
    <xf numFmtId="0" fontId="35" fillId="27" borderId="90" xfId="0" applyFont="1" applyFill="1" applyBorder="1" applyAlignment="1">
      <alignment horizontal="center" vertical="center" wrapText="1"/>
    </xf>
    <xf numFmtId="0" fontId="3" fillId="28" borderId="35" xfId="0" applyFont="1" applyFill="1" applyBorder="1" applyAlignment="1">
      <alignment horizontal="center" vertical="center"/>
    </xf>
    <xf numFmtId="0" fontId="3" fillId="28" borderId="36" xfId="0" applyFont="1" applyFill="1" applyBorder="1" applyAlignment="1">
      <alignment horizontal="center" vertical="center"/>
    </xf>
    <xf numFmtId="0" fontId="0" fillId="28" borderId="37" xfId="0" applyFont="1" applyFill="1" applyBorder="1" applyAlignment="1">
      <alignment horizontal="center" vertical="center"/>
    </xf>
    <xf numFmtId="0" fontId="0" fillId="28" borderId="3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35" fillId="0" borderId="86" xfId="0" applyFont="1" applyFill="1" applyBorder="1" applyAlignment="1">
      <alignment horizontal="center" vertical="center" wrapText="1"/>
    </xf>
    <xf numFmtId="0" fontId="35" fillId="0" borderId="87" xfId="0" applyFont="1" applyFill="1" applyBorder="1" applyAlignment="1">
      <alignment horizontal="center" vertical="center" wrapText="1"/>
    </xf>
    <xf numFmtId="49" fontId="70" fillId="0" borderId="0" xfId="53" applyNumberFormat="1" applyFont="1" applyAlignment="1">
      <alignment horizontal="center"/>
      <protection/>
    </xf>
    <xf numFmtId="49" fontId="3" fillId="0" borderId="35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5" fillId="0" borderId="82" xfId="0" applyFont="1" applyFill="1" applyBorder="1" applyAlignment="1">
      <alignment horizontal="center" vertical="center" wrapText="1"/>
    </xf>
    <xf numFmtId="0" fontId="35" fillId="0" borderId="85" xfId="0" applyFont="1" applyFill="1" applyBorder="1" applyAlignment="1">
      <alignment horizontal="center" vertical="center" wrapText="1"/>
    </xf>
    <xf numFmtId="0" fontId="36" fillId="0" borderId="86" xfId="0" applyFont="1" applyFill="1" applyBorder="1" applyAlignment="1">
      <alignment horizontal="center" vertical="center"/>
    </xf>
    <xf numFmtId="16" fontId="36" fillId="0" borderId="0" xfId="0" applyNumberFormat="1" applyFont="1" applyAlignment="1">
      <alignment/>
    </xf>
    <xf numFmtId="16" fontId="69" fillId="0" borderId="0" xfId="53" applyNumberFormat="1" applyFont="1">
      <alignment/>
      <protection/>
    </xf>
    <xf numFmtId="0" fontId="72" fillId="0" borderId="0" xfId="53" applyFont="1">
      <alignment/>
      <protection/>
    </xf>
    <xf numFmtId="0" fontId="73" fillId="0" borderId="0" xfId="53" applyFont="1">
      <alignment/>
      <protection/>
    </xf>
    <xf numFmtId="0" fontId="74" fillId="0" borderId="0" xfId="53" applyFont="1">
      <alignment/>
      <protection/>
    </xf>
    <xf numFmtId="0" fontId="0" fillId="0" borderId="91" xfId="0" applyBorder="1" applyAlignment="1">
      <alignment/>
    </xf>
    <xf numFmtId="0" fontId="0" fillId="0" borderId="9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95" xfId="0" applyBorder="1" applyAlignment="1">
      <alignment/>
    </xf>
    <xf numFmtId="0" fontId="35" fillId="0" borderId="90" xfId="0" applyFont="1" applyFill="1" applyBorder="1" applyAlignment="1">
      <alignment horizontal="center" vertical="center" wrapText="1"/>
    </xf>
    <xf numFmtId="1" fontId="75" fillId="0" borderId="52" xfId="55" applyNumberFormat="1" applyFont="1" applyFill="1" applyBorder="1" applyAlignment="1">
      <alignment horizontal="center" vertical="center"/>
      <protection/>
    </xf>
    <xf numFmtId="1" fontId="75" fillId="0" borderId="64" xfId="55" applyNumberFormat="1" applyFont="1" applyFill="1" applyBorder="1" applyAlignment="1">
      <alignment horizontal="center" vertical="center"/>
      <protection/>
    </xf>
    <xf numFmtId="1" fontId="75" fillId="0" borderId="61" xfId="55" applyNumberFormat="1" applyFont="1" applyFill="1" applyBorder="1" applyAlignment="1">
      <alignment horizontal="center" vertical="center"/>
      <protection/>
    </xf>
    <xf numFmtId="1" fontId="75" fillId="0" borderId="62" xfId="55" applyNumberFormat="1" applyFont="1" applyFill="1" applyBorder="1" applyAlignment="1">
      <alignment horizontal="center" vertical="center"/>
      <protection/>
    </xf>
    <xf numFmtId="1" fontId="75" fillId="0" borderId="57" xfId="55" applyNumberFormat="1" applyFont="1" applyFill="1" applyBorder="1" applyAlignment="1">
      <alignment horizontal="center" vertical="center"/>
      <protection/>
    </xf>
    <xf numFmtId="1" fontId="34" fillId="0" borderId="0" xfId="55" applyNumberFormat="1" applyFont="1" applyFill="1" applyBorder="1" applyAlignment="1">
      <alignment vertical="center"/>
      <protection/>
    </xf>
    <xf numFmtId="1" fontId="68" fillId="0" borderId="0" xfId="55" applyNumberFormat="1" applyFont="1" applyFill="1" applyBorder="1" applyAlignment="1">
      <alignment horizontal="center" vertical="center"/>
      <protection/>
    </xf>
    <xf numFmtId="0" fontId="0" fillId="26" borderId="22" xfId="0" applyFont="1" applyFill="1" applyBorder="1" applyAlignment="1">
      <alignment horizontal="center" vertical="center"/>
    </xf>
    <xf numFmtId="0" fontId="76" fillId="0" borderId="78" xfId="54" applyFont="1" applyFill="1" applyBorder="1" applyAlignment="1">
      <alignment horizontal="center"/>
      <protection/>
    </xf>
    <xf numFmtId="0" fontId="76" fillId="0" borderId="79" xfId="54" applyFont="1" applyFill="1" applyBorder="1" applyAlignment="1">
      <alignment horizontal="center"/>
      <protection/>
    </xf>
    <xf numFmtId="0" fontId="49" fillId="0" borderId="96" xfId="54" applyFont="1" applyFill="1" applyBorder="1" applyAlignment="1">
      <alignment horizontal="center" vertical="center" wrapText="1"/>
      <protection/>
    </xf>
    <xf numFmtId="0" fontId="49" fillId="0" borderId="97" xfId="54" applyFont="1" applyFill="1" applyBorder="1" applyAlignment="1">
      <alignment horizontal="center" vertical="center" wrapText="1"/>
      <protection/>
    </xf>
    <xf numFmtId="49" fontId="34" fillId="0" borderId="98" xfId="55" applyNumberFormat="1" applyFont="1" applyBorder="1" applyAlignment="1">
      <alignment horizontal="center" vertical="center"/>
      <protection/>
    </xf>
    <xf numFmtId="0" fontId="70" fillId="0" borderId="65" xfId="53" applyFont="1" applyBorder="1" applyAlignment="1">
      <alignment horizontal="center"/>
      <protection/>
    </xf>
    <xf numFmtId="49" fontId="34" fillId="0" borderId="99" xfId="55" applyNumberFormat="1" applyFont="1" applyBorder="1" applyAlignment="1">
      <alignment horizontal="center" vertical="center"/>
      <protection/>
    </xf>
    <xf numFmtId="0" fontId="52" fillId="0" borderId="81" xfId="0" applyFont="1" applyFill="1" applyBorder="1" applyAlignment="1">
      <alignment vertical="center" wrapText="1"/>
    </xf>
    <xf numFmtId="0" fontId="52" fillId="0" borderId="88" xfId="0" applyFont="1" applyFill="1" applyBorder="1" applyAlignment="1">
      <alignment vertical="center" wrapText="1"/>
    </xf>
    <xf numFmtId="0" fontId="52" fillId="0" borderId="89" xfId="0" applyFont="1" applyFill="1" applyBorder="1" applyAlignment="1">
      <alignment vertical="center"/>
    </xf>
    <xf numFmtId="49" fontId="49" fillId="0" borderId="42" xfId="55" applyNumberFormat="1" applyFont="1" applyBorder="1" applyAlignment="1">
      <alignment horizontal="center" vertical="center"/>
      <protection/>
    </xf>
    <xf numFmtId="49" fontId="49" fillId="0" borderId="100" xfId="55" applyNumberFormat="1" applyFont="1" applyBorder="1" applyAlignment="1">
      <alignment horizontal="center" vertical="center"/>
      <protection/>
    </xf>
    <xf numFmtId="49" fontId="49" fillId="0" borderId="98" xfId="55" applyNumberFormat="1" applyFont="1" applyBorder="1" applyAlignment="1">
      <alignment horizontal="center" vertical="center"/>
      <protection/>
    </xf>
    <xf numFmtId="49" fontId="49" fillId="0" borderId="29" xfId="55" applyNumberFormat="1" applyFont="1" applyBorder="1" applyAlignment="1">
      <alignment horizontal="center" vertical="center"/>
      <protection/>
    </xf>
    <xf numFmtId="0" fontId="71" fillId="0" borderId="0" xfId="53" applyFont="1" applyBorder="1" applyAlignment="1">
      <alignment horizontal="center"/>
      <protection/>
    </xf>
    <xf numFmtId="0" fontId="70" fillId="0" borderId="0" xfId="53" applyFont="1" applyBorder="1" applyAlignment="1">
      <alignment horizontal="center"/>
      <protection/>
    </xf>
    <xf numFmtId="0" fontId="10" fillId="0" borderId="0" xfId="53" applyFont="1" applyBorder="1" applyAlignment="1">
      <alignment horizontal="center"/>
      <protection/>
    </xf>
    <xf numFmtId="1" fontId="68" fillId="0" borderId="64" xfId="55" applyNumberFormat="1" applyFont="1" applyFill="1" applyBorder="1" applyAlignment="1">
      <alignment horizontal="center" vertical="center"/>
      <protection/>
    </xf>
    <xf numFmtId="1" fontId="68" fillId="0" borderId="61" xfId="55" applyNumberFormat="1" applyFont="1" applyFill="1" applyBorder="1" applyAlignment="1">
      <alignment horizontal="center" vertical="center"/>
      <protection/>
    </xf>
    <xf numFmtId="1" fontId="68" fillId="0" borderId="62" xfId="55" applyNumberFormat="1" applyFont="1" applyFill="1" applyBorder="1" applyAlignment="1">
      <alignment horizontal="center" vertical="center"/>
      <protection/>
    </xf>
    <xf numFmtId="1" fontId="68" fillId="0" borderId="63" xfId="55" applyNumberFormat="1" applyFont="1" applyFill="1" applyBorder="1" applyAlignment="1">
      <alignment horizontal="center" vertical="center"/>
      <protection/>
    </xf>
    <xf numFmtId="1" fontId="34" fillId="0" borderId="101" xfId="55" applyNumberFormat="1" applyFont="1" applyFill="1" applyBorder="1" applyAlignment="1">
      <alignment horizontal="center" vertical="center"/>
      <protection/>
    </xf>
    <xf numFmtId="1" fontId="34" fillId="0" borderId="102" xfId="55" applyNumberFormat="1" applyFont="1" applyFill="1" applyBorder="1" applyAlignment="1">
      <alignment horizontal="center" vertical="center"/>
      <protection/>
    </xf>
    <xf numFmtId="0" fontId="67" fillId="0" borderId="0" xfId="53" applyBorder="1">
      <alignment/>
      <protection/>
    </xf>
    <xf numFmtId="0" fontId="2" fillId="22" borderId="103" xfId="0" applyFont="1" applyFill="1" applyBorder="1" applyAlignment="1">
      <alignment horizontal="center" vertical="top" wrapText="1"/>
    </xf>
    <xf numFmtId="0" fontId="2" fillId="22" borderId="91" xfId="0" applyFont="1" applyFill="1" applyBorder="1" applyAlignment="1">
      <alignment horizontal="center" vertical="top" wrapText="1"/>
    </xf>
    <xf numFmtId="0" fontId="2" fillId="22" borderId="104" xfId="0" applyFont="1" applyFill="1" applyBorder="1" applyAlignment="1">
      <alignment horizontal="center" vertical="top" wrapText="1"/>
    </xf>
    <xf numFmtId="0" fontId="2" fillId="22" borderId="105" xfId="0" applyFont="1" applyFill="1" applyBorder="1" applyAlignment="1">
      <alignment horizontal="center" vertical="top" wrapText="1"/>
    </xf>
    <xf numFmtId="0" fontId="2" fillId="29" borderId="106" xfId="0" applyFont="1" applyFill="1" applyBorder="1" applyAlignment="1">
      <alignment horizontal="center" vertical="top" wrapText="1"/>
    </xf>
    <xf numFmtId="0" fontId="2" fillId="29" borderId="88" xfId="0" applyFont="1" applyFill="1" applyBorder="1" applyAlignment="1">
      <alignment horizontal="center" vertical="top" wrapText="1"/>
    </xf>
    <xf numFmtId="0" fontId="2" fillId="29" borderId="107" xfId="0" applyFont="1" applyFill="1" applyBorder="1" applyAlignment="1">
      <alignment horizontal="center" vertical="top" wrapText="1"/>
    </xf>
    <xf numFmtId="0" fontId="2" fillId="29" borderId="108" xfId="0" applyFont="1" applyFill="1" applyBorder="1" applyAlignment="1">
      <alignment horizontal="center" vertical="center" wrapText="1"/>
    </xf>
    <xf numFmtId="0" fontId="2" fillId="29" borderId="109" xfId="0" applyFont="1" applyFill="1" applyBorder="1" applyAlignment="1">
      <alignment horizontal="center" vertical="center" wrapText="1"/>
    </xf>
    <xf numFmtId="0" fontId="2" fillId="29" borderId="110" xfId="0" applyFont="1" applyFill="1" applyBorder="1" applyAlignment="1">
      <alignment horizontal="center" vertical="center" wrapText="1"/>
    </xf>
    <xf numFmtId="0" fontId="2" fillId="29" borderId="110" xfId="0" applyFont="1" applyFill="1" applyBorder="1" applyAlignment="1">
      <alignment horizontal="center" vertical="top" wrapText="1"/>
    </xf>
    <xf numFmtId="0" fontId="2" fillId="22" borderId="44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2" fillId="22" borderId="97" xfId="0" applyFont="1" applyFill="1" applyBorder="1" applyAlignment="1">
      <alignment horizontal="center" vertical="top" wrapText="1"/>
    </xf>
    <xf numFmtId="0" fontId="2" fillId="22" borderId="72" xfId="0" applyFont="1" applyFill="1" applyBorder="1" applyAlignment="1">
      <alignment horizontal="center" vertical="top" wrapText="1"/>
    </xf>
    <xf numFmtId="0" fontId="2" fillId="22" borderId="111" xfId="0" applyFont="1" applyFill="1" applyBorder="1" applyAlignment="1">
      <alignment horizontal="center" vertical="top" wrapText="1"/>
    </xf>
    <xf numFmtId="0" fontId="2" fillId="22" borderId="112" xfId="0" applyFont="1" applyFill="1" applyBorder="1" applyAlignment="1">
      <alignment horizontal="center" vertical="top" wrapText="1"/>
    </xf>
    <xf numFmtId="0" fontId="2" fillId="0" borderId="43" xfId="0" applyFont="1" applyBorder="1" applyAlignment="1">
      <alignment horizontal="center" wrapText="1"/>
    </xf>
    <xf numFmtId="0" fontId="2" fillId="0" borderId="113" xfId="0" applyFont="1" applyBorder="1" applyAlignment="1">
      <alignment horizontal="center" wrapText="1"/>
    </xf>
    <xf numFmtId="0" fontId="2" fillId="0" borderId="114" xfId="0" applyFont="1" applyBorder="1" applyAlignment="1">
      <alignment horizontal="center" wrapText="1"/>
    </xf>
    <xf numFmtId="0" fontId="2" fillId="22" borderId="102" xfId="0" applyFont="1" applyFill="1" applyBorder="1" applyAlignment="1">
      <alignment horizontal="center" vertical="top" wrapText="1"/>
    </xf>
    <xf numFmtId="0" fontId="2" fillId="22" borderId="43" xfId="0" applyFont="1" applyFill="1" applyBorder="1" applyAlignment="1">
      <alignment horizontal="center" vertical="top" wrapText="1"/>
    </xf>
    <xf numFmtId="0" fontId="2" fillId="22" borderId="115" xfId="0" applyFont="1" applyFill="1" applyBorder="1" applyAlignment="1">
      <alignment horizontal="center" vertical="top" wrapText="1"/>
    </xf>
    <xf numFmtId="0" fontId="9" fillId="0" borderId="60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wrapText="1"/>
    </xf>
    <xf numFmtId="0" fontId="2" fillId="0" borderId="117" xfId="0" applyFont="1" applyBorder="1" applyAlignment="1">
      <alignment horizontal="center" wrapText="1"/>
    </xf>
    <xf numFmtId="0" fontId="2" fillId="0" borderId="118" xfId="0" applyFont="1" applyBorder="1" applyAlignment="1">
      <alignment horizontal="center" wrapText="1"/>
    </xf>
    <xf numFmtId="0" fontId="2" fillId="29" borderId="119" xfId="0" applyFont="1" applyFill="1" applyBorder="1" applyAlignment="1">
      <alignment horizontal="center" vertical="center" wrapText="1"/>
    </xf>
    <xf numFmtId="0" fontId="2" fillId="29" borderId="120" xfId="0" applyFont="1" applyFill="1" applyBorder="1" applyAlignment="1">
      <alignment horizontal="center" vertical="center" wrapText="1"/>
    </xf>
    <xf numFmtId="0" fontId="2" fillId="29" borderId="121" xfId="0" applyFont="1" applyFill="1" applyBorder="1" applyAlignment="1">
      <alignment horizontal="center" vertical="center" wrapText="1"/>
    </xf>
    <xf numFmtId="0" fontId="2" fillId="29" borderId="116" xfId="0" applyFont="1" applyFill="1" applyBorder="1" applyAlignment="1">
      <alignment horizontal="center" vertical="top" wrapText="1"/>
    </xf>
    <xf numFmtId="0" fontId="2" fillId="29" borderId="117" xfId="0" applyFont="1" applyFill="1" applyBorder="1" applyAlignment="1">
      <alignment horizontal="center" vertical="top" wrapText="1"/>
    </xf>
    <xf numFmtId="0" fontId="2" fillId="29" borderId="118" xfId="0" applyFont="1" applyFill="1" applyBorder="1" applyAlignment="1">
      <alignment horizontal="center" vertical="top" wrapText="1"/>
    </xf>
    <xf numFmtId="0" fontId="2" fillId="29" borderId="119" xfId="0" applyFont="1" applyFill="1" applyBorder="1" applyAlignment="1">
      <alignment horizontal="center" vertical="top" wrapText="1"/>
    </xf>
    <xf numFmtId="0" fontId="2" fillId="29" borderId="120" xfId="0" applyFont="1" applyFill="1" applyBorder="1" applyAlignment="1">
      <alignment horizontal="center" vertical="top" wrapText="1"/>
    </xf>
    <xf numFmtId="0" fontId="2" fillId="29" borderId="121" xfId="0" applyFont="1" applyFill="1" applyBorder="1" applyAlignment="1">
      <alignment horizontal="center" vertical="top" wrapText="1"/>
    </xf>
    <xf numFmtId="0" fontId="2" fillId="29" borderId="108" xfId="0" applyFont="1" applyFill="1" applyBorder="1" applyAlignment="1">
      <alignment horizontal="center" vertical="top" wrapText="1"/>
    </xf>
    <xf numFmtId="0" fontId="2" fillId="29" borderId="109" xfId="0" applyFont="1" applyFill="1" applyBorder="1" applyAlignment="1">
      <alignment horizontal="center" vertical="top" wrapText="1"/>
    </xf>
    <xf numFmtId="49" fontId="49" fillId="0" borderId="122" xfId="55" applyNumberFormat="1" applyFont="1" applyBorder="1" applyAlignment="1">
      <alignment horizontal="center" vertical="center"/>
      <protection/>
    </xf>
    <xf numFmtId="49" fontId="49" fillId="0" borderId="123" xfId="55" applyNumberFormat="1" applyFont="1" applyBorder="1" applyAlignment="1">
      <alignment horizontal="center" vertical="center"/>
      <protection/>
    </xf>
    <xf numFmtId="49" fontId="49" fillId="0" borderId="122" xfId="55" applyNumberFormat="1" applyFont="1" applyBorder="1" applyAlignment="1">
      <alignment horizontal="left" vertical="center"/>
      <protection/>
    </xf>
    <xf numFmtId="49" fontId="49" fillId="0" borderId="124" xfId="55" applyNumberFormat="1" applyFont="1" applyBorder="1" applyAlignment="1">
      <alignment horizontal="left" vertical="center"/>
      <protection/>
    </xf>
    <xf numFmtId="49" fontId="49" fillId="0" borderId="123" xfId="55" applyNumberFormat="1" applyFont="1" applyBorder="1" applyAlignment="1">
      <alignment horizontal="left" vertical="center"/>
      <protection/>
    </xf>
    <xf numFmtId="49" fontId="13" fillId="0" borderId="122" xfId="55" applyNumberFormat="1" applyFont="1" applyBorder="1" applyAlignment="1">
      <alignment horizontal="left" vertical="center"/>
      <protection/>
    </xf>
    <xf numFmtId="49" fontId="13" fillId="0" borderId="124" xfId="55" applyNumberFormat="1" applyFont="1" applyBorder="1" applyAlignment="1">
      <alignment horizontal="left" vertical="center"/>
      <protection/>
    </xf>
    <xf numFmtId="49" fontId="13" fillId="0" borderId="123" xfId="55" applyNumberFormat="1" applyFont="1" applyBorder="1" applyAlignment="1">
      <alignment horizontal="left" vertical="center"/>
      <protection/>
    </xf>
    <xf numFmtId="49" fontId="49" fillId="0" borderId="124" xfId="55" applyNumberFormat="1" applyFont="1" applyBorder="1" applyAlignment="1">
      <alignment horizontal="center" vertical="center"/>
      <protection/>
    </xf>
    <xf numFmtId="49" fontId="13" fillId="0" borderId="122" xfId="55" applyNumberFormat="1" applyFont="1" applyBorder="1" applyAlignment="1">
      <alignment horizontal="center" vertical="center"/>
      <protection/>
    </xf>
    <xf numFmtId="49" fontId="13" fillId="0" borderId="123" xfId="55" applyNumberFormat="1" applyFont="1" applyBorder="1" applyAlignment="1">
      <alignment horizontal="center" vertical="center"/>
      <protection/>
    </xf>
    <xf numFmtId="20" fontId="35" fillId="0" borderId="0" xfId="53" applyNumberFormat="1" applyFont="1" applyAlignment="1">
      <alignment horizontal="center"/>
      <protection/>
    </xf>
    <xf numFmtId="49" fontId="70" fillId="0" borderId="0" xfId="53" applyNumberFormat="1" applyFont="1" applyAlignment="1">
      <alignment horizontal="center"/>
      <protection/>
    </xf>
    <xf numFmtId="49" fontId="34" fillId="0" borderId="125" xfId="55" applyNumberFormat="1" applyFont="1" applyBorder="1" applyAlignment="1">
      <alignment horizontal="center" vertical="center"/>
      <protection/>
    </xf>
    <xf numFmtId="49" fontId="34" fillId="0" borderId="126" xfId="55" applyNumberFormat="1" applyFont="1" applyBorder="1" applyAlignment="1">
      <alignment horizontal="center" vertical="center"/>
      <protection/>
    </xf>
    <xf numFmtId="49" fontId="13" fillId="0" borderId="127" xfId="55" applyNumberFormat="1" applyFont="1" applyBorder="1" applyAlignment="1">
      <alignment horizontal="left" vertical="center"/>
      <protection/>
    </xf>
    <xf numFmtId="49" fontId="13" fillId="0" borderId="55" xfId="55" applyNumberFormat="1" applyFont="1" applyBorder="1" applyAlignment="1">
      <alignment horizontal="left" vertical="center"/>
      <protection/>
    </xf>
    <xf numFmtId="49" fontId="13" fillId="0" borderId="128" xfId="55" applyNumberFormat="1" applyFont="1" applyBorder="1" applyAlignment="1">
      <alignment horizontal="left" vertical="center"/>
      <protection/>
    </xf>
    <xf numFmtId="49" fontId="13" fillId="0" borderId="129" xfId="55" applyNumberFormat="1" applyFont="1" applyBorder="1" applyAlignment="1">
      <alignment horizontal="left" vertical="center"/>
      <protection/>
    </xf>
    <xf numFmtId="49" fontId="13" fillId="0" borderId="50" xfId="55" applyNumberFormat="1" applyFont="1" applyBorder="1" applyAlignment="1">
      <alignment horizontal="left" vertical="center"/>
      <protection/>
    </xf>
    <xf numFmtId="49" fontId="13" fillId="0" borderId="130" xfId="55" applyNumberFormat="1" applyFont="1" applyBorder="1" applyAlignment="1">
      <alignment horizontal="left" vertical="center"/>
      <protection/>
    </xf>
    <xf numFmtId="0" fontId="77" fillId="0" borderId="0" xfId="53" applyFont="1" applyAlignment="1">
      <alignment horizontal="center"/>
      <protection/>
    </xf>
    <xf numFmtId="49" fontId="35" fillId="0" borderId="0" xfId="53" applyNumberFormat="1" applyFont="1" applyAlignment="1">
      <alignment horizontal="center"/>
      <protection/>
    </xf>
    <xf numFmtId="1" fontId="13" fillId="0" borderId="131" xfId="55" applyNumberFormat="1" applyFont="1" applyBorder="1" applyAlignment="1">
      <alignment horizontal="center" vertical="center"/>
      <protection/>
    </xf>
    <xf numFmtId="1" fontId="13" fillId="0" borderId="0" xfId="55" applyNumberFormat="1" applyFont="1" applyBorder="1" applyAlignment="1">
      <alignment horizontal="center" vertical="center"/>
      <protection/>
    </xf>
    <xf numFmtId="1" fontId="13" fillId="0" borderId="132" xfId="55" applyNumberFormat="1" applyFont="1" applyBorder="1" applyAlignment="1">
      <alignment horizontal="center" vertical="center"/>
      <protection/>
    </xf>
    <xf numFmtId="1" fontId="13" fillId="0" borderId="133" xfId="55" applyNumberFormat="1" applyFont="1" applyBorder="1" applyAlignment="1">
      <alignment horizontal="center" vertical="center"/>
      <protection/>
    </xf>
    <xf numFmtId="1" fontId="13" fillId="0" borderId="50" xfId="55" applyNumberFormat="1" applyFont="1" applyBorder="1" applyAlignment="1">
      <alignment horizontal="center" vertical="center"/>
      <protection/>
    </xf>
    <xf numFmtId="1" fontId="13" fillId="0" borderId="51" xfId="55" applyNumberFormat="1" applyFont="1" applyBorder="1" applyAlignment="1">
      <alignment horizontal="center" vertical="center"/>
      <protection/>
    </xf>
    <xf numFmtId="1" fontId="13" fillId="0" borderId="54" xfId="55" applyNumberFormat="1" applyFont="1" applyBorder="1" applyAlignment="1">
      <alignment horizontal="center" vertical="center"/>
      <protection/>
    </xf>
    <xf numFmtId="1" fontId="13" fillId="0" borderId="55" xfId="55" applyNumberFormat="1" applyFont="1" applyBorder="1" applyAlignment="1">
      <alignment horizontal="center" vertical="center"/>
      <protection/>
    </xf>
    <xf numFmtId="1" fontId="13" fillId="0" borderId="128" xfId="55" applyNumberFormat="1" applyFont="1" applyBorder="1" applyAlignment="1">
      <alignment horizontal="center" vertical="center"/>
      <protection/>
    </xf>
    <xf numFmtId="1" fontId="13" fillId="0" borderId="58" xfId="55" applyNumberFormat="1" applyFont="1" applyBorder="1" applyAlignment="1">
      <alignment horizontal="center" vertical="center"/>
      <protection/>
    </xf>
    <xf numFmtId="1" fontId="13" fillId="0" borderId="130" xfId="55" applyNumberFormat="1" applyFont="1" applyBorder="1" applyAlignment="1">
      <alignment horizontal="center" vertical="center"/>
      <protection/>
    </xf>
    <xf numFmtId="1" fontId="34" fillId="0" borderId="134" xfId="55" applyNumberFormat="1" applyFont="1" applyFill="1" applyBorder="1" applyAlignment="1">
      <alignment horizontal="center" vertical="center"/>
      <protection/>
    </xf>
    <xf numFmtId="1" fontId="34" fillId="0" borderId="135" xfId="55" applyNumberFormat="1" applyFont="1" applyFill="1" applyBorder="1" applyAlignment="1">
      <alignment horizontal="center" vertical="center"/>
      <protection/>
    </xf>
    <xf numFmtId="1" fontId="34" fillId="0" borderId="136" xfId="55" applyNumberFormat="1" applyFont="1" applyFill="1" applyBorder="1" applyAlignment="1">
      <alignment horizontal="center" vertical="center"/>
      <protection/>
    </xf>
    <xf numFmtId="49" fontId="34" fillId="0" borderId="137" xfId="55" applyNumberFormat="1" applyFont="1" applyBorder="1" applyAlignment="1">
      <alignment horizontal="center" vertical="center"/>
      <protection/>
    </xf>
    <xf numFmtId="49" fontId="34" fillId="0" borderId="98" xfId="55" applyNumberFormat="1" applyFont="1" applyBorder="1" applyAlignment="1">
      <alignment horizontal="center" vertical="center"/>
      <protection/>
    </xf>
    <xf numFmtId="49" fontId="34" fillId="0" borderId="29" xfId="55" applyNumberFormat="1" applyFont="1" applyBorder="1" applyAlignment="1">
      <alignment horizontal="center" vertical="center"/>
      <protection/>
    </xf>
    <xf numFmtId="49" fontId="34" fillId="0" borderId="138" xfId="55" applyNumberFormat="1" applyFont="1" applyBorder="1" applyAlignment="1">
      <alignment horizontal="center" vertical="center"/>
      <protection/>
    </xf>
    <xf numFmtId="49" fontId="34" fillId="0" borderId="139" xfId="55" applyNumberFormat="1" applyFont="1" applyBorder="1" applyAlignment="1">
      <alignment horizontal="center" vertical="center"/>
      <protection/>
    </xf>
    <xf numFmtId="1" fontId="13" fillId="0" borderId="101" xfId="55" applyNumberFormat="1" applyFont="1" applyBorder="1" applyAlignment="1">
      <alignment horizontal="center" vertical="center"/>
      <protection/>
    </xf>
    <xf numFmtId="1" fontId="13" fillId="0" borderId="88" xfId="55" applyNumberFormat="1" applyFont="1" applyBorder="1" applyAlignment="1">
      <alignment horizontal="center" vertical="center"/>
      <protection/>
    </xf>
    <xf numFmtId="1" fontId="34" fillId="0" borderId="140" xfId="55" applyNumberFormat="1" applyFont="1" applyFill="1" applyBorder="1" applyAlignment="1">
      <alignment horizontal="center" vertical="center"/>
      <protection/>
    </xf>
    <xf numFmtId="1" fontId="34" fillId="0" borderId="141" xfId="55" applyNumberFormat="1" applyFont="1" applyFill="1" applyBorder="1" applyAlignment="1">
      <alignment horizontal="center" vertical="center"/>
      <protection/>
    </xf>
    <xf numFmtId="1" fontId="34" fillId="0" borderId="142" xfId="55" applyNumberFormat="1" applyFont="1" applyFill="1" applyBorder="1" applyAlignment="1">
      <alignment horizontal="center" vertical="center"/>
      <protection/>
    </xf>
    <xf numFmtId="49" fontId="78" fillId="0" borderId="0" xfId="53" applyNumberFormat="1" applyFont="1" applyAlignment="1">
      <alignment horizontal="center"/>
      <protection/>
    </xf>
    <xf numFmtId="49" fontId="34" fillId="0" borderId="100" xfId="55" applyNumberFormat="1" applyFont="1" applyBorder="1" applyAlignment="1">
      <alignment horizontal="center" vertical="center"/>
      <protection/>
    </xf>
    <xf numFmtId="49" fontId="34" fillId="0" borderId="99" xfId="55" applyNumberFormat="1" applyFont="1" applyBorder="1" applyAlignment="1">
      <alignment horizontal="center" vertical="center"/>
      <protection/>
    </xf>
    <xf numFmtId="49" fontId="34" fillId="0" borderId="143" xfId="55" applyNumberFormat="1" applyFont="1" applyBorder="1" applyAlignment="1">
      <alignment horizontal="center" vertical="center"/>
      <protection/>
    </xf>
    <xf numFmtId="0" fontId="15" fillId="0" borderId="0" xfId="53" applyFont="1" applyBorder="1" applyAlignment="1">
      <alignment horizontal="center"/>
      <protection/>
    </xf>
    <xf numFmtId="0" fontId="67" fillId="0" borderId="60" xfId="43" applyNumberFormat="1" applyFont="1" applyBorder="1" applyAlignment="1">
      <alignment horizontal="center"/>
    </xf>
    <xf numFmtId="0" fontId="33" fillId="0" borderId="0" xfId="53" applyFont="1" applyBorder="1" applyAlignment="1">
      <alignment horizontal="center"/>
      <protection/>
    </xf>
    <xf numFmtId="0" fontId="33" fillId="0" borderId="0" xfId="53" applyFont="1" applyBorder="1" applyAlignment="1">
      <alignment horizontal="center" wrapText="1"/>
      <protection/>
    </xf>
    <xf numFmtId="0" fontId="79" fillId="0" borderId="60" xfId="53" applyFont="1" applyBorder="1" applyAlignment="1">
      <alignment horizontal="center"/>
      <protection/>
    </xf>
    <xf numFmtId="0" fontId="80" fillId="0" borderId="60" xfId="53" applyFont="1" applyBorder="1" applyAlignment="1">
      <alignment horizontal="center"/>
      <protection/>
    </xf>
    <xf numFmtId="49" fontId="49" fillId="0" borderId="0" xfId="53" applyNumberFormat="1" applyFont="1" applyAlignment="1">
      <alignment horizontal="center"/>
      <protection/>
    </xf>
    <xf numFmtId="49" fontId="34" fillId="0" borderId="144" xfId="55" applyNumberFormat="1" applyFont="1" applyBorder="1" applyAlignment="1">
      <alignment horizontal="center" vertical="center"/>
      <protection/>
    </xf>
    <xf numFmtId="49" fontId="13" fillId="0" borderId="145" xfId="55" applyNumberFormat="1" applyFont="1" applyBorder="1" applyAlignment="1">
      <alignment horizontal="left" vertical="center"/>
      <protection/>
    </xf>
    <xf numFmtId="49" fontId="13" fillId="0" borderId="60" xfId="55" applyNumberFormat="1" applyFont="1" applyBorder="1" applyAlignment="1">
      <alignment horizontal="left" vertical="center"/>
      <protection/>
    </xf>
    <xf numFmtId="49" fontId="13" fillId="0" borderId="107" xfId="55" applyNumberFormat="1" applyFont="1" applyBorder="1" applyAlignment="1">
      <alignment horizontal="left" vertical="center"/>
      <protection/>
    </xf>
    <xf numFmtId="1" fontId="13" fillId="0" borderId="146" xfId="55" applyNumberFormat="1" applyFont="1" applyBorder="1" applyAlignment="1">
      <alignment horizontal="center" vertical="center"/>
      <protection/>
    </xf>
    <xf numFmtId="1" fontId="13" fillId="0" borderId="60" xfId="55" applyNumberFormat="1" applyFont="1" applyBorder="1" applyAlignment="1">
      <alignment horizontal="center" vertical="center"/>
      <protection/>
    </xf>
    <xf numFmtId="1" fontId="13" fillId="0" borderId="147" xfId="55" applyNumberFormat="1" applyFont="1" applyBorder="1" applyAlignment="1">
      <alignment horizontal="center" vertical="center"/>
      <protection/>
    </xf>
    <xf numFmtId="1" fontId="13" fillId="0" borderId="59" xfId="55" applyNumberFormat="1" applyFont="1" applyBorder="1" applyAlignment="1">
      <alignment horizontal="center" vertical="center"/>
      <protection/>
    </xf>
    <xf numFmtId="1" fontId="13" fillId="0" borderId="107" xfId="55" applyNumberFormat="1" applyFont="1" applyBorder="1" applyAlignment="1">
      <alignment horizontal="center" vertical="center"/>
      <protection/>
    </xf>
    <xf numFmtId="1" fontId="34" fillId="0" borderId="148" xfId="55" applyNumberFormat="1" applyFont="1" applyFill="1" applyBorder="1" applyAlignment="1">
      <alignment horizontal="center" vertical="center"/>
      <protection/>
    </xf>
    <xf numFmtId="1" fontId="34" fillId="0" borderId="149" xfId="55" applyNumberFormat="1" applyFont="1" applyFill="1" applyBorder="1" applyAlignment="1">
      <alignment horizontal="center" vertical="center"/>
      <protection/>
    </xf>
    <xf numFmtId="1" fontId="34" fillId="0" borderId="150" xfId="55" applyNumberFormat="1" applyFont="1" applyFill="1" applyBorder="1" applyAlignment="1">
      <alignment horizontal="center" vertical="center"/>
      <protection/>
    </xf>
    <xf numFmtId="1" fontId="68" fillId="0" borderId="150" xfId="55" applyNumberFormat="1" applyFont="1" applyFill="1" applyBorder="1" applyAlignment="1">
      <alignment horizontal="center" vertical="center"/>
      <protection/>
    </xf>
    <xf numFmtId="1" fontId="68" fillId="0" borderId="148" xfId="55" applyNumberFormat="1" applyFont="1" applyFill="1" applyBorder="1" applyAlignment="1">
      <alignment horizontal="center" vertical="center"/>
      <protection/>
    </xf>
    <xf numFmtId="1" fontId="68" fillId="0" borderId="149" xfId="55" applyNumberFormat="1" applyFont="1" applyFill="1" applyBorder="1" applyAlignment="1">
      <alignment horizontal="center" vertical="center"/>
      <protection/>
    </xf>
    <xf numFmtId="1" fontId="68" fillId="0" borderId="134" xfId="55" applyNumberFormat="1" applyFont="1" applyFill="1" applyBorder="1" applyAlignment="1">
      <alignment horizontal="center" vertical="center"/>
      <protection/>
    </xf>
    <xf numFmtId="1" fontId="68" fillId="0" borderId="135" xfId="55" applyNumberFormat="1" applyFont="1" applyFill="1" applyBorder="1" applyAlignment="1">
      <alignment horizontal="center" vertical="center"/>
      <protection/>
    </xf>
    <xf numFmtId="1" fontId="68" fillId="0" borderId="136" xfId="55" applyNumberFormat="1" applyFont="1" applyFill="1" applyBorder="1" applyAlignment="1">
      <alignment horizontal="center" vertical="center"/>
      <protection/>
    </xf>
    <xf numFmtId="1" fontId="68" fillId="0" borderId="140" xfId="55" applyNumberFormat="1" applyFont="1" applyFill="1" applyBorder="1" applyAlignment="1">
      <alignment horizontal="center" vertical="center"/>
      <protection/>
    </xf>
    <xf numFmtId="1" fontId="68" fillId="0" borderId="141" xfId="55" applyNumberFormat="1" applyFont="1" applyFill="1" applyBorder="1" applyAlignment="1">
      <alignment horizontal="center" vertical="center"/>
      <protection/>
    </xf>
    <xf numFmtId="1" fontId="68" fillId="0" borderId="142" xfId="55" applyNumberFormat="1" applyFont="1" applyFill="1" applyBorder="1" applyAlignment="1">
      <alignment horizontal="center" vertical="center"/>
      <protection/>
    </xf>
    <xf numFmtId="1" fontId="34" fillId="0" borderId="151" xfId="55" applyNumberFormat="1" applyFont="1" applyFill="1" applyBorder="1" applyAlignment="1">
      <alignment horizontal="center" vertical="center"/>
      <protection/>
    </xf>
    <xf numFmtId="49" fontId="13" fillId="0" borderId="152" xfId="55" applyNumberFormat="1" applyFont="1" applyBorder="1" applyAlignment="1">
      <alignment horizontal="left" vertical="center"/>
      <protection/>
    </xf>
    <xf numFmtId="49" fontId="13" fillId="0" borderId="0" xfId="55" applyNumberFormat="1" applyFont="1" applyBorder="1" applyAlignment="1">
      <alignment horizontal="left" vertical="center"/>
      <protection/>
    </xf>
    <xf numFmtId="49" fontId="13" fillId="0" borderId="88" xfId="55" applyNumberFormat="1" applyFont="1" applyBorder="1" applyAlignment="1">
      <alignment horizontal="left" vertical="center"/>
      <protection/>
    </xf>
    <xf numFmtId="1" fontId="13" fillId="0" borderId="153" xfId="55" applyNumberFormat="1" applyFont="1" applyBorder="1" applyAlignment="1">
      <alignment horizontal="center" vertical="center"/>
      <protection/>
    </xf>
    <xf numFmtId="1" fontId="13" fillId="0" borderId="44" xfId="55" applyNumberFormat="1" applyFont="1" applyBorder="1" applyAlignment="1">
      <alignment horizontal="center" vertical="center"/>
      <protection/>
    </xf>
    <xf numFmtId="1" fontId="13" fillId="0" borderId="45" xfId="55" applyNumberFormat="1" applyFont="1" applyBorder="1" applyAlignment="1">
      <alignment horizontal="center" vertical="center"/>
      <protection/>
    </xf>
    <xf numFmtId="1" fontId="13" fillId="0" borderId="154" xfId="55" applyNumberFormat="1" applyFont="1" applyBorder="1" applyAlignment="1">
      <alignment horizontal="center" vertical="center"/>
      <protection/>
    </xf>
    <xf numFmtId="1" fontId="13" fillId="0" borderId="106" xfId="55" applyNumberFormat="1" applyFont="1" applyBorder="1" applyAlignment="1">
      <alignment horizontal="center" vertical="center"/>
      <protection/>
    </xf>
    <xf numFmtId="0" fontId="70" fillId="0" borderId="17" xfId="53" applyFont="1" applyBorder="1" applyAlignment="1">
      <alignment horizontal="center"/>
      <protection/>
    </xf>
    <xf numFmtId="0" fontId="70" fillId="0" borderId="155" xfId="53" applyFont="1" applyBorder="1" applyAlignment="1">
      <alignment horizontal="center"/>
      <protection/>
    </xf>
    <xf numFmtId="0" fontId="70" fillId="0" borderId="16" xfId="53" applyFont="1" applyBorder="1" applyAlignment="1">
      <alignment horizontal="center"/>
      <protection/>
    </xf>
    <xf numFmtId="0" fontId="70" fillId="0" borderId="65" xfId="53" applyFont="1" applyBorder="1" applyAlignment="1">
      <alignment horizontal="center"/>
      <protection/>
    </xf>
    <xf numFmtId="0" fontId="71" fillId="0" borderId="65" xfId="53" applyFont="1" applyBorder="1" applyAlignment="1">
      <alignment horizontal="center"/>
      <protection/>
    </xf>
    <xf numFmtId="1" fontId="13" fillId="0" borderId="156" xfId="55" applyNumberFormat="1" applyFont="1" applyBorder="1" applyAlignment="1">
      <alignment horizontal="center" vertical="center"/>
      <protection/>
    </xf>
    <xf numFmtId="1" fontId="13" fillId="0" borderId="157" xfId="55" applyNumberFormat="1" applyFont="1" applyBorder="1" applyAlignment="1">
      <alignment horizontal="left" vertical="center"/>
      <protection/>
    </xf>
    <xf numFmtId="1" fontId="13" fillId="0" borderId="158" xfId="55" applyNumberFormat="1" applyFont="1" applyBorder="1" applyAlignment="1">
      <alignment horizontal="right" vertical="center"/>
      <protection/>
    </xf>
    <xf numFmtId="1" fontId="13" fillId="0" borderId="159" xfId="55" applyNumberFormat="1" applyFont="1" applyBorder="1" applyAlignment="1">
      <alignment horizontal="right" vertical="center"/>
      <protection/>
    </xf>
    <xf numFmtId="1" fontId="13" fillId="0" borderId="160" xfId="55" applyNumberFormat="1" applyFont="1" applyBorder="1" applyAlignment="1">
      <alignment horizontal="center" vertical="center"/>
      <protection/>
    </xf>
    <xf numFmtId="1" fontId="13" fillId="0" borderId="161" xfId="55" applyNumberFormat="1" applyFont="1" applyBorder="1" applyAlignment="1">
      <alignment horizontal="left" vertical="center"/>
      <protection/>
    </xf>
    <xf numFmtId="0" fontId="10" fillId="0" borderId="60" xfId="53" applyFont="1" applyBorder="1" applyAlignment="1">
      <alignment horizontal="center"/>
      <protection/>
    </xf>
    <xf numFmtId="1" fontId="13" fillId="0" borderId="162" xfId="55" applyNumberFormat="1" applyFont="1" applyBorder="1" applyAlignment="1">
      <alignment horizontal="center" vertical="center"/>
      <protection/>
    </xf>
    <xf numFmtId="1" fontId="13" fillId="0" borderId="163" xfId="55" applyNumberFormat="1" applyFont="1" applyBorder="1" applyAlignment="1">
      <alignment horizontal="center" vertical="center"/>
      <protection/>
    </xf>
    <xf numFmtId="1" fontId="13" fillId="0" borderId="164" xfId="55" applyNumberFormat="1" applyFont="1" applyBorder="1" applyAlignment="1">
      <alignment horizontal="center" vertical="center"/>
      <protection/>
    </xf>
    <xf numFmtId="49" fontId="34" fillId="0" borderId="165" xfId="55" applyNumberFormat="1" applyFont="1" applyBorder="1" applyAlignment="1">
      <alignment horizontal="center" vertical="center"/>
      <protection/>
    </xf>
    <xf numFmtId="49" fontId="34" fillId="0" borderId="166" xfId="55" applyNumberFormat="1" applyFont="1" applyBorder="1" applyAlignment="1">
      <alignment horizontal="center" vertical="center"/>
      <protection/>
    </xf>
    <xf numFmtId="49" fontId="34" fillId="0" borderId="167" xfId="55" applyNumberFormat="1" applyFont="1" applyBorder="1" applyAlignment="1">
      <alignment horizontal="center" vertical="center"/>
      <protection/>
    </xf>
    <xf numFmtId="20" fontId="36" fillId="0" borderId="0" xfId="0" applyNumberFormat="1" applyFont="1" applyAlignment="1">
      <alignment horizontal="center"/>
    </xf>
    <xf numFmtId="0" fontId="70" fillId="0" borderId="17" xfId="53" applyFont="1" applyBorder="1" applyAlignment="1">
      <alignment horizontal="left"/>
      <protection/>
    </xf>
    <xf numFmtId="0" fontId="70" fillId="0" borderId="155" xfId="53" applyFont="1" applyBorder="1" applyAlignment="1">
      <alignment horizontal="left"/>
      <protection/>
    </xf>
    <xf numFmtId="0" fontId="70" fillId="0" borderId="16" xfId="53" applyFont="1" applyBorder="1" applyAlignment="1">
      <alignment horizontal="left"/>
      <protection/>
    </xf>
    <xf numFmtId="0" fontId="81" fillId="0" borderId="0" xfId="53" applyFont="1" applyAlignment="1">
      <alignment horizontal="center"/>
      <protection/>
    </xf>
    <xf numFmtId="49" fontId="34" fillId="0" borderId="168" xfId="55" applyNumberFormat="1" applyFont="1" applyBorder="1" applyAlignment="1">
      <alignment horizontal="center" vertical="center"/>
      <protection/>
    </xf>
    <xf numFmtId="49" fontId="13" fillId="0" borderId="169" xfId="55" applyNumberFormat="1" applyFont="1" applyBorder="1" applyAlignment="1">
      <alignment horizontal="left" vertical="center"/>
      <protection/>
    </xf>
    <xf numFmtId="49" fontId="13" fillId="0" borderId="44" xfId="55" applyNumberFormat="1" applyFont="1" applyBorder="1" applyAlignment="1">
      <alignment horizontal="left" vertical="center"/>
      <protection/>
    </xf>
    <xf numFmtId="49" fontId="13" fillId="0" borderId="106" xfId="55" applyNumberFormat="1" applyFont="1" applyBorder="1" applyAlignment="1">
      <alignment horizontal="left" vertical="center"/>
      <protection/>
    </xf>
    <xf numFmtId="1" fontId="13" fillId="0" borderId="170" xfId="55" applyNumberFormat="1" applyFont="1" applyBorder="1" applyAlignment="1">
      <alignment horizontal="right" vertical="center"/>
      <protection/>
    </xf>
    <xf numFmtId="1" fontId="13" fillId="0" borderId="171" xfId="55" applyNumberFormat="1" applyFont="1" applyBorder="1" applyAlignment="1">
      <alignment horizontal="left" vertical="center"/>
      <protection/>
    </xf>
    <xf numFmtId="1" fontId="13" fillId="0" borderId="172" xfId="55" applyNumberFormat="1" applyFont="1" applyBorder="1" applyAlignment="1">
      <alignment horizontal="center" vertical="center"/>
      <protection/>
    </xf>
    <xf numFmtId="1" fontId="13" fillId="0" borderId="173" xfId="55" applyNumberFormat="1" applyFont="1" applyBorder="1" applyAlignment="1">
      <alignment horizontal="center" vertical="center"/>
      <protection/>
    </xf>
    <xf numFmtId="1" fontId="13" fillId="0" borderId="174" xfId="55" applyNumberFormat="1" applyFont="1" applyBorder="1" applyAlignment="1">
      <alignment horizontal="center" vertical="center"/>
      <protection/>
    </xf>
    <xf numFmtId="1" fontId="13" fillId="0" borderId="175" xfId="55" applyNumberFormat="1" applyFont="1" applyBorder="1" applyAlignment="1">
      <alignment horizontal="center" vertical="center"/>
      <protection/>
    </xf>
    <xf numFmtId="1" fontId="13" fillId="0" borderId="176" xfId="55" applyNumberFormat="1" applyFont="1" applyBorder="1" applyAlignment="1">
      <alignment horizontal="center" vertical="center"/>
      <protection/>
    </xf>
    <xf numFmtId="1" fontId="13" fillId="0" borderId="177" xfId="55" applyNumberFormat="1" applyFont="1" applyBorder="1" applyAlignment="1">
      <alignment horizontal="center" vertical="center"/>
      <protection/>
    </xf>
    <xf numFmtId="1" fontId="13" fillId="0" borderId="178" xfId="55" applyNumberFormat="1" applyFont="1" applyBorder="1" applyAlignment="1">
      <alignment horizontal="center" vertical="center"/>
      <protection/>
    </xf>
    <xf numFmtId="1" fontId="34" fillId="0" borderId="179" xfId="55" applyNumberFormat="1" applyFont="1" applyFill="1" applyBorder="1" applyAlignment="1">
      <alignment horizontal="center" vertical="center"/>
      <protection/>
    </xf>
    <xf numFmtId="1" fontId="34" fillId="0" borderId="180" xfId="55" applyNumberFormat="1" applyFont="1" applyFill="1" applyBorder="1" applyAlignment="1">
      <alignment horizontal="center" vertical="center"/>
      <protection/>
    </xf>
    <xf numFmtId="1" fontId="34" fillId="0" borderId="181" xfId="55" applyNumberFormat="1" applyFont="1" applyFill="1" applyBorder="1" applyAlignment="1">
      <alignment horizontal="center" vertical="center"/>
      <protection/>
    </xf>
    <xf numFmtId="49" fontId="34" fillId="0" borderId="182" xfId="55" applyNumberFormat="1" applyFont="1" applyBorder="1" applyAlignment="1">
      <alignment horizontal="center" vertical="center"/>
      <protection/>
    </xf>
    <xf numFmtId="49" fontId="34" fillId="0" borderId="183" xfId="55" applyNumberFormat="1" applyFont="1" applyBorder="1" applyAlignment="1">
      <alignment horizontal="center" vertical="center"/>
      <protection/>
    </xf>
    <xf numFmtId="49" fontId="34" fillId="0" borderId="184" xfId="55" applyNumberFormat="1" applyFont="1" applyBorder="1" applyAlignment="1">
      <alignment horizontal="center" vertical="center"/>
      <protection/>
    </xf>
    <xf numFmtId="49" fontId="13" fillId="0" borderId="44" xfId="55" applyNumberFormat="1" applyFont="1" applyBorder="1" applyAlignment="1">
      <alignment horizontal="center" vertical="center"/>
      <protection/>
    </xf>
    <xf numFmtId="49" fontId="13" fillId="0" borderId="50" xfId="55" applyNumberFormat="1" applyFont="1" applyBorder="1" applyAlignment="1">
      <alignment horizontal="center" vertical="center"/>
      <protection/>
    </xf>
    <xf numFmtId="49" fontId="13" fillId="0" borderId="55" xfId="55" applyNumberFormat="1" applyFont="1" applyBorder="1" applyAlignment="1">
      <alignment horizontal="center" vertical="center"/>
      <protection/>
    </xf>
    <xf numFmtId="49" fontId="13" fillId="0" borderId="185" xfId="55" applyNumberFormat="1" applyFont="1" applyBorder="1" applyAlignment="1">
      <alignment horizontal="center" vertical="center"/>
      <protection/>
    </xf>
    <xf numFmtId="49" fontId="82" fillId="0" borderId="97" xfId="53" applyNumberFormat="1" applyFont="1" applyBorder="1" applyAlignment="1">
      <alignment horizontal="center" vertical="center"/>
      <protection/>
    </xf>
    <xf numFmtId="49" fontId="82" fillId="0" borderId="96" xfId="53" applyNumberFormat="1" applyFont="1" applyBorder="1" applyAlignment="1">
      <alignment horizontal="center" vertical="center"/>
      <protection/>
    </xf>
    <xf numFmtId="49" fontId="82" fillId="0" borderId="72" xfId="53" applyNumberFormat="1" applyFont="1" applyBorder="1" applyAlignment="1">
      <alignment horizontal="center" vertical="center"/>
      <protection/>
    </xf>
    <xf numFmtId="49" fontId="82" fillId="0" borderId="111" xfId="53" applyNumberFormat="1" applyFont="1" applyBorder="1" applyAlignment="1">
      <alignment horizontal="center" vertical="center"/>
      <protection/>
    </xf>
    <xf numFmtId="49" fontId="82" fillId="0" borderId="186" xfId="53" applyNumberFormat="1" applyFont="1" applyBorder="1" applyAlignment="1">
      <alignment horizontal="center" vertical="center"/>
      <protection/>
    </xf>
    <xf numFmtId="49" fontId="82" fillId="0" borderId="112" xfId="53" applyNumberFormat="1" applyFont="1" applyBorder="1" applyAlignment="1">
      <alignment horizontal="center" vertical="center"/>
      <protection/>
    </xf>
    <xf numFmtId="49" fontId="82" fillId="0" borderId="69" xfId="53" applyNumberFormat="1" applyFont="1" applyBorder="1" applyAlignment="1">
      <alignment horizontal="center" vertical="center"/>
      <protection/>
    </xf>
    <xf numFmtId="49" fontId="82" fillId="0" borderId="74" xfId="53" applyNumberFormat="1" applyFont="1" applyBorder="1" applyAlignment="1">
      <alignment horizontal="center" vertical="center"/>
      <protection/>
    </xf>
    <xf numFmtId="49" fontId="82" fillId="0" borderId="70" xfId="53" applyNumberFormat="1" applyFont="1" applyBorder="1" applyAlignment="1">
      <alignment horizontal="center" vertical="center"/>
      <protection/>
    </xf>
    <xf numFmtId="49" fontId="82" fillId="0" borderId="187" xfId="53" applyNumberFormat="1" applyFont="1" applyBorder="1" applyAlignment="1">
      <alignment horizontal="center" vertical="center"/>
      <protection/>
    </xf>
    <xf numFmtId="49" fontId="82" fillId="0" borderId="188" xfId="53" applyNumberFormat="1" applyFont="1" applyBorder="1" applyAlignment="1">
      <alignment horizontal="center" vertical="center"/>
      <protection/>
    </xf>
    <xf numFmtId="49" fontId="82" fillId="0" borderId="189" xfId="53" applyNumberFormat="1" applyFont="1" applyBorder="1" applyAlignment="1">
      <alignment horizontal="center" vertical="center"/>
      <protection/>
    </xf>
    <xf numFmtId="49" fontId="82" fillId="0" borderId="190" xfId="53" applyNumberFormat="1" applyFont="1" applyBorder="1" applyAlignment="1">
      <alignment horizontal="center" vertical="center"/>
      <protection/>
    </xf>
    <xf numFmtId="49" fontId="82" fillId="0" borderId="0" xfId="53" applyNumberFormat="1" applyFont="1" applyBorder="1" applyAlignment="1">
      <alignment horizontal="center" vertical="center"/>
      <protection/>
    </xf>
    <xf numFmtId="49" fontId="82" fillId="0" borderId="30" xfId="53" applyNumberFormat="1" applyFont="1" applyBorder="1" applyAlignment="1">
      <alignment horizontal="center" vertical="center"/>
      <protection/>
    </xf>
    <xf numFmtId="49" fontId="82" fillId="0" borderId="103" xfId="53" applyNumberFormat="1" applyFont="1" applyBorder="1" applyAlignment="1">
      <alignment horizontal="center" vertical="center"/>
      <protection/>
    </xf>
    <xf numFmtId="49" fontId="82" fillId="0" borderId="102" xfId="53" applyNumberFormat="1" applyFont="1" applyBorder="1" applyAlignment="1">
      <alignment horizontal="center" vertical="center"/>
      <protection/>
    </xf>
    <xf numFmtId="49" fontId="82" fillId="0" borderId="91" xfId="53" applyNumberFormat="1" applyFont="1" applyBorder="1" applyAlignment="1">
      <alignment horizontal="center" vertical="center"/>
      <protection/>
    </xf>
    <xf numFmtId="0" fontId="10" fillId="0" borderId="0" xfId="53" applyFont="1" applyBorder="1" applyAlignment="1">
      <alignment horizontal="center"/>
      <protection/>
    </xf>
    <xf numFmtId="0" fontId="34" fillId="0" borderId="154" xfId="55" applyNumberFormat="1" applyFont="1" applyBorder="1" applyAlignment="1">
      <alignment horizontal="center" vertical="center"/>
      <protection/>
    </xf>
    <xf numFmtId="0" fontId="34" fillId="0" borderId="44" xfId="55" applyNumberFormat="1" applyFont="1" applyBorder="1" applyAlignment="1">
      <alignment horizontal="center" vertical="center"/>
      <protection/>
    </xf>
    <xf numFmtId="0" fontId="34" fillId="0" borderId="191" xfId="55" applyNumberFormat="1" applyFont="1" applyBorder="1" applyAlignment="1">
      <alignment horizontal="center" vertical="center"/>
      <protection/>
    </xf>
    <xf numFmtId="49" fontId="34" fillId="0" borderId="192" xfId="55" applyNumberFormat="1" applyFont="1" applyBorder="1" applyAlignment="1">
      <alignment horizontal="center" vertical="center"/>
      <protection/>
    </xf>
    <xf numFmtId="49" fontId="34" fillId="0" borderId="193" xfId="55" applyNumberFormat="1" applyFont="1" applyBorder="1" applyAlignment="1">
      <alignment horizontal="center" vertical="center"/>
      <protection/>
    </xf>
    <xf numFmtId="49" fontId="34" fillId="0" borderId="194" xfId="55" applyNumberFormat="1" applyFont="1" applyBorder="1" applyAlignment="1">
      <alignment horizontal="center" vertical="center"/>
      <protection/>
    </xf>
    <xf numFmtId="49" fontId="49" fillId="0" borderId="168" xfId="55" applyNumberFormat="1" applyFont="1" applyBorder="1" applyAlignment="1">
      <alignment horizontal="center" vertical="center"/>
      <protection/>
    </xf>
    <xf numFmtId="49" fontId="49" fillId="0" borderId="139" xfId="55" applyNumberFormat="1" applyFont="1" applyBorder="1" applyAlignment="1">
      <alignment horizontal="center" vertical="center"/>
      <protection/>
    </xf>
    <xf numFmtId="49" fontId="49" fillId="0" borderId="169" xfId="55" applyNumberFormat="1" applyFont="1" applyBorder="1" applyAlignment="1">
      <alignment horizontal="left" vertical="center"/>
      <protection/>
    </xf>
    <xf numFmtId="49" fontId="49" fillId="0" borderId="44" xfId="55" applyNumberFormat="1" applyFont="1" applyBorder="1" applyAlignment="1">
      <alignment horizontal="left" vertical="center"/>
      <protection/>
    </xf>
    <xf numFmtId="49" fontId="49" fillId="0" borderId="106" xfId="55" applyNumberFormat="1" applyFont="1" applyBorder="1" applyAlignment="1">
      <alignment horizontal="left" vertical="center"/>
      <protection/>
    </xf>
    <xf numFmtId="49" fontId="49" fillId="0" borderId="129" xfId="55" applyNumberFormat="1" applyFont="1" applyBorder="1" applyAlignment="1">
      <alignment horizontal="left" vertical="center"/>
      <protection/>
    </xf>
    <xf numFmtId="49" fontId="49" fillId="0" borderId="50" xfId="55" applyNumberFormat="1" applyFont="1" applyBorder="1" applyAlignment="1">
      <alignment horizontal="left" vertical="center"/>
      <protection/>
    </xf>
    <xf numFmtId="49" fontId="49" fillId="0" borderId="130" xfId="55" applyNumberFormat="1" applyFont="1" applyBorder="1" applyAlignment="1">
      <alignment horizontal="left" vertical="center"/>
      <protection/>
    </xf>
    <xf numFmtId="0" fontId="49" fillId="0" borderId="195" xfId="55" applyNumberFormat="1" applyFont="1" applyBorder="1" applyAlignment="1">
      <alignment horizontal="center" vertical="center"/>
      <protection/>
    </xf>
    <xf numFmtId="0" fontId="49" fillId="0" borderId="172" xfId="55" applyNumberFormat="1" applyFont="1" applyBorder="1" applyAlignment="1">
      <alignment horizontal="center" vertical="center"/>
      <protection/>
    </xf>
    <xf numFmtId="0" fontId="49" fillId="0" borderId="196" xfId="55" applyNumberFormat="1" applyFont="1" applyBorder="1" applyAlignment="1">
      <alignment horizontal="center" vertical="center"/>
      <protection/>
    </xf>
    <xf numFmtId="0" fontId="49" fillId="0" borderId="197" xfId="55" applyNumberFormat="1" applyFont="1" applyBorder="1" applyAlignment="1">
      <alignment horizontal="center" vertical="center"/>
      <protection/>
    </xf>
    <xf numFmtId="0" fontId="49" fillId="0" borderId="164" xfId="55" applyNumberFormat="1" applyFont="1" applyBorder="1" applyAlignment="1">
      <alignment horizontal="center" vertical="center"/>
      <protection/>
    </xf>
    <xf numFmtId="0" fontId="49" fillId="0" borderId="198" xfId="55" applyNumberFormat="1" applyFont="1" applyBorder="1" applyAlignment="1">
      <alignment horizontal="center" vertical="center"/>
      <protection/>
    </xf>
    <xf numFmtId="49" fontId="82" fillId="0" borderId="199" xfId="53" applyNumberFormat="1" applyFont="1" applyBorder="1" applyAlignment="1">
      <alignment horizontal="center" vertical="center"/>
      <protection/>
    </xf>
    <xf numFmtId="49" fontId="82" fillId="0" borderId="75" xfId="53" applyNumberFormat="1" applyFont="1" applyBorder="1" applyAlignment="1">
      <alignment horizontal="center" vertical="center"/>
      <protection/>
    </xf>
    <xf numFmtId="49" fontId="82" fillId="0" borderId="200" xfId="53" applyNumberFormat="1" applyFont="1" applyBorder="1" applyAlignment="1">
      <alignment horizontal="center" vertical="center"/>
      <protection/>
    </xf>
    <xf numFmtId="0" fontId="49" fillId="0" borderId="0" xfId="55" applyNumberFormat="1" applyFont="1" applyBorder="1" applyAlignment="1">
      <alignment horizontal="center" vertical="center"/>
      <protection/>
    </xf>
    <xf numFmtId="1" fontId="34" fillId="0" borderId="201" xfId="55" applyNumberFormat="1" applyFont="1" applyFill="1" applyBorder="1" applyAlignment="1">
      <alignment horizontal="center" vertical="center"/>
      <protection/>
    </xf>
    <xf numFmtId="49" fontId="49" fillId="0" borderId="125" xfId="55" applyNumberFormat="1" applyFont="1" applyBorder="1" applyAlignment="1">
      <alignment horizontal="center" vertical="center"/>
      <protection/>
    </xf>
    <xf numFmtId="49" fontId="49" fillId="0" borderId="126" xfId="55" applyNumberFormat="1" applyFont="1" applyBorder="1" applyAlignment="1">
      <alignment horizontal="center" vertical="center"/>
      <protection/>
    </xf>
    <xf numFmtId="49" fontId="49" fillId="0" borderId="127" xfId="55" applyNumberFormat="1" applyFont="1" applyBorder="1" applyAlignment="1">
      <alignment horizontal="left" vertical="center"/>
      <protection/>
    </xf>
    <xf numFmtId="49" fontId="49" fillId="0" borderId="55" xfId="55" applyNumberFormat="1" applyFont="1" applyBorder="1" applyAlignment="1">
      <alignment horizontal="left" vertical="center"/>
      <protection/>
    </xf>
    <xf numFmtId="49" fontId="49" fillId="0" borderId="128" xfId="55" applyNumberFormat="1" applyFont="1" applyBorder="1" applyAlignment="1">
      <alignment horizontal="left" vertical="center"/>
      <protection/>
    </xf>
    <xf numFmtId="0" fontId="49" fillId="0" borderId="202" xfId="55" applyNumberFormat="1" applyFont="1" applyBorder="1" applyAlignment="1">
      <alignment horizontal="center" vertical="center"/>
      <protection/>
    </xf>
    <xf numFmtId="0" fontId="49" fillId="0" borderId="163" xfId="55" applyNumberFormat="1" applyFont="1" applyBorder="1" applyAlignment="1">
      <alignment horizontal="center" vertical="center"/>
      <protection/>
    </xf>
    <xf numFmtId="0" fontId="49" fillId="0" borderId="203" xfId="55" applyNumberFormat="1" applyFont="1" applyBorder="1" applyAlignment="1">
      <alignment horizontal="center" vertical="center"/>
      <protection/>
    </xf>
    <xf numFmtId="0" fontId="49" fillId="0" borderId="204" xfId="55" applyNumberFormat="1" applyFont="1" applyBorder="1" applyAlignment="1">
      <alignment horizontal="center" vertical="center"/>
      <protection/>
    </xf>
    <xf numFmtId="0" fontId="49" fillId="0" borderId="205" xfId="55" applyNumberFormat="1" applyFont="1" applyBorder="1" applyAlignment="1">
      <alignment horizontal="center" vertical="center"/>
      <protection/>
    </xf>
    <xf numFmtId="0" fontId="49" fillId="0" borderId="206" xfId="55" applyNumberFormat="1" applyFont="1" applyBorder="1" applyAlignment="1">
      <alignment horizontal="center" vertical="center"/>
      <protection/>
    </xf>
    <xf numFmtId="49" fontId="49" fillId="0" borderId="144" xfId="55" applyNumberFormat="1" applyFont="1" applyBorder="1" applyAlignment="1">
      <alignment horizontal="center" vertical="center"/>
      <protection/>
    </xf>
    <xf numFmtId="49" fontId="49" fillId="0" borderId="145" xfId="55" applyNumberFormat="1" applyFont="1" applyBorder="1" applyAlignment="1">
      <alignment horizontal="left" vertical="center"/>
      <protection/>
    </xf>
    <xf numFmtId="49" fontId="49" fillId="0" borderId="60" xfId="55" applyNumberFormat="1" applyFont="1" applyBorder="1" applyAlignment="1">
      <alignment horizontal="left" vertical="center"/>
      <protection/>
    </xf>
    <xf numFmtId="49" fontId="49" fillId="0" borderId="107" xfId="55" applyNumberFormat="1" applyFont="1" applyBorder="1" applyAlignment="1">
      <alignment horizontal="left" vertical="center"/>
      <protection/>
    </xf>
    <xf numFmtId="49" fontId="34" fillId="0" borderId="154" xfId="55" applyNumberFormat="1" applyFont="1" applyBorder="1" applyAlignment="1">
      <alignment horizontal="center" vertical="center"/>
      <protection/>
    </xf>
    <xf numFmtId="49" fontId="34" fillId="0" borderId="44" xfId="55" applyNumberFormat="1" applyFont="1" applyBorder="1" applyAlignment="1">
      <alignment horizontal="center" vertical="center"/>
      <protection/>
    </xf>
    <xf numFmtId="49" fontId="34" fillId="0" borderId="191" xfId="55" applyNumberFormat="1" applyFont="1" applyBorder="1" applyAlignment="1">
      <alignment horizontal="center" vertical="center"/>
      <protection/>
    </xf>
    <xf numFmtId="49" fontId="34" fillId="0" borderId="0" xfId="55" applyNumberFormat="1" applyFont="1" applyBorder="1" applyAlignment="1">
      <alignment horizontal="center" vertical="center"/>
      <protection/>
    </xf>
    <xf numFmtId="1" fontId="49" fillId="0" borderId="195" xfId="55" applyNumberFormat="1" applyFont="1" applyBorder="1" applyAlignment="1">
      <alignment horizontal="center" vertical="center"/>
      <protection/>
    </xf>
    <xf numFmtId="1" fontId="49" fillId="0" borderId="172" xfId="55" applyNumberFormat="1" applyFont="1" applyBorder="1" applyAlignment="1">
      <alignment horizontal="center" vertical="center"/>
      <protection/>
    </xf>
    <xf numFmtId="1" fontId="49" fillId="0" borderId="196" xfId="55" applyNumberFormat="1" applyFont="1" applyBorder="1" applyAlignment="1">
      <alignment horizontal="center" vertical="center"/>
      <protection/>
    </xf>
    <xf numFmtId="1" fontId="49" fillId="0" borderId="197" xfId="55" applyNumberFormat="1" applyFont="1" applyBorder="1" applyAlignment="1">
      <alignment horizontal="center" vertical="center"/>
      <protection/>
    </xf>
    <xf numFmtId="1" fontId="49" fillId="0" borderId="164" xfId="55" applyNumberFormat="1" applyFont="1" applyBorder="1" applyAlignment="1">
      <alignment horizontal="center" vertical="center"/>
      <protection/>
    </xf>
    <xf numFmtId="1" fontId="49" fillId="0" borderId="198" xfId="55" applyNumberFormat="1" applyFont="1" applyBorder="1" applyAlignment="1">
      <alignment horizontal="center" vertical="center"/>
      <protection/>
    </xf>
    <xf numFmtId="1" fontId="49" fillId="0" borderId="0" xfId="55" applyNumberFormat="1" applyFont="1" applyBorder="1" applyAlignment="1">
      <alignment horizontal="center" vertical="center"/>
      <protection/>
    </xf>
    <xf numFmtId="1" fontId="34" fillId="0" borderId="207" xfId="55" applyNumberFormat="1" applyFont="1" applyFill="1" applyBorder="1" applyAlignment="1">
      <alignment horizontal="center" vertical="center"/>
      <protection/>
    </xf>
    <xf numFmtId="1" fontId="34" fillId="0" borderId="208" xfId="55" applyNumberFormat="1" applyFont="1" applyFill="1" applyBorder="1" applyAlignment="1">
      <alignment horizontal="center" vertical="center"/>
      <protection/>
    </xf>
    <xf numFmtId="1" fontId="49" fillId="0" borderId="202" xfId="55" applyNumberFormat="1" applyFont="1" applyBorder="1" applyAlignment="1">
      <alignment horizontal="center" vertical="center"/>
      <protection/>
    </xf>
    <xf numFmtId="1" fontId="49" fillId="0" borderId="163" xfId="55" applyNumberFormat="1" applyFont="1" applyBorder="1" applyAlignment="1">
      <alignment horizontal="center" vertical="center"/>
      <protection/>
    </xf>
    <xf numFmtId="1" fontId="49" fillId="0" borderId="203" xfId="55" applyNumberFormat="1" applyFont="1" applyBorder="1" applyAlignment="1">
      <alignment horizontal="center" vertical="center"/>
      <protection/>
    </xf>
    <xf numFmtId="1" fontId="49" fillId="0" borderId="204" xfId="55" applyNumberFormat="1" applyFont="1" applyBorder="1" applyAlignment="1">
      <alignment horizontal="center" vertical="center"/>
      <protection/>
    </xf>
    <xf numFmtId="1" fontId="49" fillId="0" borderId="205" xfId="55" applyNumberFormat="1" applyFont="1" applyBorder="1" applyAlignment="1">
      <alignment horizontal="center" vertical="center"/>
      <protection/>
    </xf>
    <xf numFmtId="1" fontId="49" fillId="0" borderId="206" xfId="55" applyNumberFormat="1" applyFont="1" applyBorder="1" applyAlignment="1">
      <alignment horizontal="center" vertical="center"/>
      <protection/>
    </xf>
    <xf numFmtId="20" fontId="78" fillId="0" borderId="0" xfId="53" applyNumberFormat="1" applyFont="1" applyAlignment="1">
      <alignment horizontal="center"/>
      <protection/>
    </xf>
    <xf numFmtId="0" fontId="53" fillId="0" borderId="60" xfId="53" applyFont="1" applyBorder="1" applyAlignment="1">
      <alignment horizontal="center" vertical="center"/>
      <protection/>
    </xf>
    <xf numFmtId="1" fontId="49" fillId="0" borderId="173" xfId="55" applyNumberFormat="1" applyFont="1" applyBorder="1" applyAlignment="1">
      <alignment horizontal="center" vertical="center"/>
      <protection/>
    </xf>
    <xf numFmtId="1" fontId="49" fillId="0" borderId="174" xfId="55" applyNumberFormat="1" applyFont="1" applyBorder="1" applyAlignment="1">
      <alignment horizontal="center" vertical="center"/>
      <protection/>
    </xf>
    <xf numFmtId="1" fontId="49" fillId="0" borderId="175" xfId="55" applyNumberFormat="1" applyFont="1" applyBorder="1" applyAlignment="1">
      <alignment horizontal="center" vertical="center"/>
      <protection/>
    </xf>
    <xf numFmtId="1" fontId="49" fillId="0" borderId="176" xfId="55" applyNumberFormat="1" applyFont="1" applyBorder="1" applyAlignment="1">
      <alignment horizontal="center" vertical="center"/>
      <protection/>
    </xf>
    <xf numFmtId="1" fontId="49" fillId="0" borderId="177" xfId="55" applyNumberFormat="1" applyFont="1" applyBorder="1" applyAlignment="1">
      <alignment horizontal="center" vertical="center"/>
      <protection/>
    </xf>
    <xf numFmtId="1" fontId="49" fillId="0" borderId="178" xfId="55" applyNumberFormat="1" applyFont="1" applyBorder="1" applyAlignment="1">
      <alignment horizontal="center" vertical="center"/>
      <protection/>
    </xf>
    <xf numFmtId="49" fontId="34" fillId="0" borderId="42" xfId="55" applyNumberFormat="1" applyFont="1" applyBorder="1" applyAlignment="1">
      <alignment horizontal="center" vertical="center"/>
      <protection/>
    </xf>
    <xf numFmtId="49" fontId="34" fillId="0" borderId="209" xfId="55" applyNumberFormat="1" applyFont="1" applyBorder="1" applyAlignment="1">
      <alignment horizontal="center" vertical="center"/>
      <protection/>
    </xf>
    <xf numFmtId="49" fontId="34" fillId="0" borderId="210" xfId="55" applyNumberFormat="1" applyFont="1" applyBorder="1" applyAlignment="1">
      <alignment horizontal="center" vertical="center"/>
      <protection/>
    </xf>
    <xf numFmtId="1" fontId="13" fillId="0" borderId="104" xfId="55" applyNumberFormat="1" applyFont="1" applyBorder="1" applyAlignment="1">
      <alignment horizontal="center" vertical="center"/>
      <protection/>
    </xf>
    <xf numFmtId="1" fontId="13" fillId="0" borderId="105" xfId="55" applyNumberFormat="1" applyFont="1" applyBorder="1" applyAlignment="1">
      <alignment horizontal="center" vertical="center"/>
      <protection/>
    </xf>
    <xf numFmtId="1" fontId="13" fillId="0" borderId="211" xfId="55" applyNumberFormat="1" applyFont="1" applyBorder="1" applyAlignment="1">
      <alignment horizontal="center" vertical="center"/>
      <protection/>
    </xf>
    <xf numFmtId="1" fontId="13" fillId="0" borderId="212" xfId="55" applyNumberFormat="1" applyFont="1" applyBorder="1" applyAlignment="1">
      <alignment horizontal="center" vertical="center"/>
      <protection/>
    </xf>
    <xf numFmtId="1" fontId="34" fillId="0" borderId="213" xfId="55" applyNumberFormat="1" applyFont="1" applyFill="1" applyBorder="1" applyAlignment="1">
      <alignment horizontal="center" vertical="center"/>
      <protection/>
    </xf>
    <xf numFmtId="1" fontId="34" fillId="0" borderId="214" xfId="55" applyNumberFormat="1" applyFont="1" applyFill="1" applyBorder="1" applyAlignment="1">
      <alignment horizontal="center" vertical="center"/>
      <protection/>
    </xf>
    <xf numFmtId="1" fontId="34" fillId="0" borderId="215" xfId="55" applyNumberFormat="1" applyFont="1" applyFill="1" applyBorder="1" applyAlignment="1">
      <alignment horizontal="center" vertical="center"/>
      <protection/>
    </xf>
    <xf numFmtId="1" fontId="13" fillId="0" borderId="216" xfId="55" applyNumberFormat="1" applyFont="1" applyBorder="1" applyAlignment="1">
      <alignment horizontal="center" vertical="center"/>
      <protection/>
    </xf>
    <xf numFmtId="1" fontId="13" fillId="0" borderId="217" xfId="55" applyNumberFormat="1" applyFont="1" applyBorder="1" applyAlignment="1">
      <alignment horizontal="center" vertical="center"/>
      <protection/>
    </xf>
    <xf numFmtId="1" fontId="34" fillId="0" borderId="218" xfId="55" applyNumberFormat="1" applyFont="1" applyFill="1" applyBorder="1" applyAlignment="1">
      <alignment horizontal="center" vertical="center"/>
      <protection/>
    </xf>
    <xf numFmtId="1" fontId="34" fillId="0" borderId="219" xfId="55" applyNumberFormat="1" applyFont="1" applyFill="1" applyBorder="1" applyAlignment="1">
      <alignment horizontal="center" vertical="center"/>
      <protection/>
    </xf>
    <xf numFmtId="1" fontId="34" fillId="0" borderId="220" xfId="55" applyNumberFormat="1" applyFont="1" applyFill="1" applyBorder="1" applyAlignment="1">
      <alignment horizontal="center" vertical="center"/>
      <protection/>
    </xf>
    <xf numFmtId="1" fontId="13" fillId="0" borderId="103" xfId="55" applyNumberFormat="1" applyFont="1" applyBorder="1" applyAlignment="1">
      <alignment horizontal="center" vertical="center"/>
      <protection/>
    </xf>
    <xf numFmtId="1" fontId="13" fillId="0" borderId="102" xfId="55" applyNumberFormat="1" applyFont="1" applyBorder="1" applyAlignment="1">
      <alignment horizontal="center" vertical="center"/>
      <protection/>
    </xf>
    <xf numFmtId="1" fontId="13" fillId="0" borderId="91" xfId="55" applyNumberFormat="1" applyFont="1" applyBorder="1" applyAlignment="1">
      <alignment horizontal="center" vertical="center"/>
      <protection/>
    </xf>
    <xf numFmtId="1" fontId="34" fillId="0" borderId="221" xfId="55" applyNumberFormat="1" applyFont="1" applyFill="1" applyBorder="1" applyAlignment="1">
      <alignment horizontal="center" vertical="center"/>
      <protection/>
    </xf>
    <xf numFmtId="1" fontId="13" fillId="0" borderId="202" xfId="55" applyNumberFormat="1" applyFont="1" applyBorder="1" applyAlignment="1">
      <alignment horizontal="center" vertical="center"/>
      <protection/>
    </xf>
    <xf numFmtId="1" fontId="13" fillId="0" borderId="203" xfId="55" applyNumberFormat="1" applyFont="1" applyBorder="1" applyAlignment="1">
      <alignment horizontal="center" vertical="center"/>
      <protection/>
    </xf>
    <xf numFmtId="1" fontId="13" fillId="0" borderId="197" xfId="55" applyNumberFormat="1" applyFont="1" applyBorder="1" applyAlignment="1">
      <alignment horizontal="center" vertical="center"/>
      <protection/>
    </xf>
    <xf numFmtId="1" fontId="13" fillId="0" borderId="198" xfId="55" applyNumberFormat="1" applyFont="1" applyBorder="1" applyAlignment="1">
      <alignment horizontal="center" vertical="center"/>
      <protection/>
    </xf>
    <xf numFmtId="1" fontId="13" fillId="0" borderId="195" xfId="55" applyNumberFormat="1" applyFont="1" applyBorder="1" applyAlignment="1">
      <alignment horizontal="center" vertical="center"/>
      <protection/>
    </xf>
    <xf numFmtId="1" fontId="13" fillId="0" borderId="196" xfId="55" applyNumberFormat="1" applyFont="1" applyBorder="1" applyAlignment="1">
      <alignment horizontal="center" vertical="center"/>
      <protection/>
    </xf>
    <xf numFmtId="1" fontId="75" fillId="0" borderId="140" xfId="55" applyNumberFormat="1" applyFont="1" applyFill="1" applyBorder="1" applyAlignment="1">
      <alignment horizontal="center" vertical="center"/>
      <protection/>
    </xf>
    <xf numFmtId="1" fontId="75" fillId="0" borderId="141" xfId="55" applyNumberFormat="1" applyFont="1" applyFill="1" applyBorder="1" applyAlignment="1">
      <alignment horizontal="center" vertical="center"/>
      <protection/>
    </xf>
    <xf numFmtId="1" fontId="75" fillId="0" borderId="151" xfId="55" applyNumberFormat="1" applyFont="1" applyFill="1" applyBorder="1" applyAlignment="1">
      <alignment horizontal="center" vertical="center"/>
      <protection/>
    </xf>
    <xf numFmtId="1" fontId="75" fillId="0" borderId="136" xfId="55" applyNumberFormat="1" applyFont="1" applyFill="1" applyBorder="1" applyAlignment="1">
      <alignment horizontal="center" vertical="center"/>
      <protection/>
    </xf>
    <xf numFmtId="1" fontId="75" fillId="0" borderId="134" xfId="55" applyNumberFormat="1" applyFont="1" applyFill="1" applyBorder="1" applyAlignment="1">
      <alignment horizontal="center" vertical="center"/>
      <protection/>
    </xf>
    <xf numFmtId="1" fontId="13" fillId="0" borderId="204" xfId="55" applyNumberFormat="1" applyFont="1" applyBorder="1" applyAlignment="1">
      <alignment horizontal="center" vertical="center"/>
      <protection/>
    </xf>
    <xf numFmtId="1" fontId="13" fillId="0" borderId="205" xfId="55" applyNumberFormat="1" applyFont="1" applyBorder="1" applyAlignment="1">
      <alignment horizontal="center" vertical="center"/>
      <protection/>
    </xf>
    <xf numFmtId="1" fontId="13" fillId="0" borderId="206" xfId="55" applyNumberFormat="1" applyFont="1" applyBorder="1" applyAlignment="1">
      <alignment horizontal="center" vertical="center"/>
      <protection/>
    </xf>
    <xf numFmtId="1" fontId="13" fillId="0" borderId="153" xfId="55" applyNumberFormat="1" applyFont="1" applyBorder="1" applyAlignment="1">
      <alignment horizontal="right" vertical="center"/>
      <protection/>
    </xf>
    <xf numFmtId="1" fontId="13" fillId="0" borderId="133" xfId="55" applyNumberFormat="1" applyFont="1" applyBorder="1" applyAlignment="1">
      <alignment horizontal="right" vertical="center"/>
      <protection/>
    </xf>
    <xf numFmtId="1" fontId="13" fillId="0" borderId="45" xfId="55" applyNumberFormat="1" applyFont="1" applyBorder="1" applyAlignment="1">
      <alignment horizontal="left" vertical="center"/>
      <protection/>
    </xf>
    <xf numFmtId="1" fontId="13" fillId="0" borderId="51" xfId="55" applyNumberFormat="1" applyFont="1" applyBorder="1" applyAlignment="1">
      <alignment horizontal="left" vertical="center"/>
      <protection/>
    </xf>
    <xf numFmtId="1" fontId="68" fillId="0" borderId="213" xfId="55" applyNumberFormat="1" applyFont="1" applyFill="1" applyBorder="1" applyAlignment="1">
      <alignment horizontal="center" vertical="center"/>
      <protection/>
    </xf>
    <xf numFmtId="1" fontId="68" fillId="0" borderId="214" xfId="55" applyNumberFormat="1" applyFont="1" applyFill="1" applyBorder="1" applyAlignment="1">
      <alignment horizontal="center" vertical="center"/>
      <protection/>
    </xf>
    <xf numFmtId="1" fontId="68" fillId="0" borderId="215" xfId="55" applyNumberFormat="1" applyFont="1" applyFill="1" applyBorder="1" applyAlignment="1">
      <alignment horizontal="center" vertical="center"/>
      <protection/>
    </xf>
    <xf numFmtId="1" fontId="13" fillId="0" borderId="222" xfId="55" applyNumberFormat="1" applyFont="1" applyBorder="1" applyAlignment="1">
      <alignment horizontal="right" vertical="center"/>
      <protection/>
    </xf>
    <xf numFmtId="1" fontId="13" fillId="0" borderId="56" xfId="55" applyNumberFormat="1" applyFont="1" applyBorder="1" applyAlignment="1">
      <alignment horizontal="left" vertical="center"/>
      <protection/>
    </xf>
    <xf numFmtId="1" fontId="13" fillId="0" borderId="56" xfId="55" applyNumberFormat="1" applyFont="1" applyBorder="1" applyAlignment="1">
      <alignment horizontal="center" vertical="center"/>
      <protection/>
    </xf>
    <xf numFmtId="49" fontId="34" fillId="0" borderId="223" xfId="55" applyNumberFormat="1" applyFont="1" applyBorder="1" applyAlignment="1">
      <alignment horizontal="center" vertical="center"/>
      <protection/>
    </xf>
    <xf numFmtId="49" fontId="13" fillId="0" borderId="224" xfId="55" applyNumberFormat="1" applyFont="1" applyBorder="1" applyAlignment="1">
      <alignment horizontal="left" vertical="center"/>
      <protection/>
    </xf>
    <xf numFmtId="49" fontId="13" fillId="0" borderId="102" xfId="55" applyNumberFormat="1" applyFont="1" applyBorder="1" applyAlignment="1">
      <alignment horizontal="left" vertical="center"/>
      <protection/>
    </xf>
    <xf numFmtId="49" fontId="13" fillId="0" borderId="81" xfId="55" applyNumberFormat="1" applyFont="1" applyBorder="1" applyAlignment="1">
      <alignment horizontal="left" vertical="center"/>
      <protection/>
    </xf>
    <xf numFmtId="1" fontId="13" fillId="0" borderId="225" xfId="55" applyNumberFormat="1" applyFont="1" applyBorder="1" applyAlignment="1">
      <alignment horizontal="right" vertical="center"/>
      <protection/>
    </xf>
    <xf numFmtId="1" fontId="68" fillId="0" borderId="226" xfId="55" applyNumberFormat="1" applyFont="1" applyFill="1" applyBorder="1" applyAlignment="1">
      <alignment horizontal="center" vertical="center"/>
      <protection/>
    </xf>
    <xf numFmtId="1" fontId="13" fillId="0" borderId="227" xfId="55" applyNumberFormat="1" applyFont="1" applyBorder="1" applyAlignment="1">
      <alignment horizontal="center" vertical="center"/>
      <protection/>
    </xf>
    <xf numFmtId="1" fontId="13" fillId="0" borderId="228" xfId="55" applyNumberFormat="1" applyFont="1" applyBorder="1" applyAlignment="1">
      <alignment horizontal="center" vertical="center"/>
      <protection/>
    </xf>
    <xf numFmtId="1" fontId="13" fillId="0" borderId="81" xfId="55" applyNumberFormat="1" applyFont="1" applyBorder="1" applyAlignment="1">
      <alignment horizontal="center" vertical="center"/>
      <protection/>
    </xf>
    <xf numFmtId="1" fontId="68" fillId="0" borderId="229" xfId="55" applyNumberFormat="1" applyFont="1" applyFill="1" applyBorder="1" applyAlignment="1">
      <alignment horizontal="center" vertical="center"/>
      <protection/>
    </xf>
    <xf numFmtId="1" fontId="68" fillId="0" borderId="218" xfId="55" applyNumberFormat="1" applyFont="1" applyFill="1" applyBorder="1" applyAlignment="1">
      <alignment horizontal="center" vertical="center"/>
      <protection/>
    </xf>
    <xf numFmtId="1" fontId="68" fillId="0" borderId="208" xfId="55" applyNumberFormat="1" applyFont="1" applyFill="1" applyBorder="1" applyAlignment="1">
      <alignment horizontal="center" vertical="center"/>
      <protection/>
    </xf>
    <xf numFmtId="1" fontId="68" fillId="0" borderId="219" xfId="55" applyNumberFormat="1" applyFont="1" applyFill="1" applyBorder="1" applyAlignment="1">
      <alignment horizontal="center" vertical="center"/>
      <protection/>
    </xf>
    <xf numFmtId="1" fontId="68" fillId="0" borderId="220" xfId="55" applyNumberFormat="1" applyFont="1" applyFill="1" applyBorder="1" applyAlignment="1">
      <alignment horizontal="center" vertical="center"/>
      <protection/>
    </xf>
    <xf numFmtId="1" fontId="13" fillId="0" borderId="228" xfId="55" applyNumberFormat="1" applyFont="1" applyBorder="1" applyAlignment="1">
      <alignment horizontal="left" vertical="center"/>
      <protection/>
    </xf>
    <xf numFmtId="1" fontId="13" fillId="0" borderId="132" xfId="55" applyNumberFormat="1" applyFont="1" applyBorder="1" applyAlignment="1">
      <alignment horizontal="left" vertical="center"/>
      <protection/>
    </xf>
    <xf numFmtId="1" fontId="13" fillId="0" borderId="230" xfId="55" applyNumberFormat="1" applyFont="1" applyBorder="1" applyAlignment="1">
      <alignment horizontal="left" vertical="center"/>
      <protection/>
    </xf>
    <xf numFmtId="1" fontId="68" fillId="0" borderId="221" xfId="55" applyNumberFormat="1" applyFont="1" applyFill="1" applyBorder="1" applyAlignment="1">
      <alignment horizontal="center" vertical="center"/>
      <protection/>
    </xf>
    <xf numFmtId="49" fontId="34" fillId="0" borderId="231" xfId="55" applyNumberFormat="1" applyFont="1" applyBorder="1" applyAlignment="1">
      <alignment horizontal="center" vertical="center"/>
      <protection/>
    </xf>
    <xf numFmtId="1" fontId="13" fillId="0" borderId="131" xfId="55" applyNumberFormat="1" applyFont="1" applyBorder="1" applyAlignment="1">
      <alignment horizontal="right" vertical="center"/>
      <protection/>
    </xf>
    <xf numFmtId="1" fontId="13" fillId="0" borderId="232" xfId="55" applyNumberFormat="1" applyFont="1" applyBorder="1" applyAlignment="1">
      <alignment horizontal="right" vertical="center"/>
      <protection/>
    </xf>
    <xf numFmtId="1" fontId="13" fillId="0" borderId="185" xfId="55" applyNumberFormat="1" applyFont="1" applyBorder="1" applyAlignment="1">
      <alignment horizontal="center" vertical="center"/>
      <protection/>
    </xf>
    <xf numFmtId="0" fontId="13" fillId="0" borderId="75" xfId="54" applyFont="1" applyFill="1" applyBorder="1" applyAlignment="1">
      <alignment horizontal="center" vertical="center" wrapText="1"/>
      <protection/>
    </xf>
    <xf numFmtId="0" fontId="13" fillId="0" borderId="77" xfId="54" applyFont="1" applyFill="1" applyBorder="1" applyAlignment="1">
      <alignment horizontal="center" vertical="center" wrapText="1"/>
      <protection/>
    </xf>
    <xf numFmtId="0" fontId="13" fillId="0" borderId="74" xfId="54" applyFont="1" applyFill="1" applyBorder="1" applyAlignment="1">
      <alignment horizontal="center" vertical="center" wrapText="1"/>
      <protection/>
    </xf>
    <xf numFmtId="0" fontId="36" fillId="0" borderId="65" xfId="54" applyFont="1" applyBorder="1" applyAlignment="1">
      <alignment horizontal="center"/>
      <protection/>
    </xf>
    <xf numFmtId="0" fontId="43" fillId="0" borderId="65" xfId="54" applyFont="1" applyBorder="1" applyAlignment="1">
      <alignment horizontal="center"/>
      <protection/>
    </xf>
    <xf numFmtId="0" fontId="36" fillId="0" borderId="233" xfId="54" applyFont="1" applyFill="1" applyBorder="1" applyAlignment="1">
      <alignment horizontal="left"/>
      <protection/>
    </xf>
    <xf numFmtId="0" fontId="36" fillId="0" borderId="234" xfId="54" applyFont="1" applyFill="1" applyBorder="1" applyAlignment="1">
      <alignment horizontal="left"/>
      <protection/>
    </xf>
    <xf numFmtId="0" fontId="36" fillId="0" borderId="235" xfId="54" applyFont="1" applyFill="1" applyBorder="1" applyAlignment="1">
      <alignment horizontal="left"/>
      <protection/>
    </xf>
    <xf numFmtId="0" fontId="44" fillId="0" borderId="78" xfId="54" applyFont="1" applyFill="1" applyBorder="1" applyAlignment="1">
      <alignment horizontal="left"/>
      <protection/>
    </xf>
    <xf numFmtId="0" fontId="44" fillId="0" borderId="79" xfId="54" applyFont="1" applyFill="1" applyBorder="1" applyAlignment="1">
      <alignment horizontal="left" vertical="center"/>
      <protection/>
    </xf>
    <xf numFmtId="0" fontId="41" fillId="0" borderId="14" xfId="54" applyFont="1" applyFill="1" applyBorder="1" applyAlignment="1">
      <alignment horizontal="center" vertical="center" wrapText="1"/>
      <protection/>
    </xf>
    <xf numFmtId="0" fontId="13" fillId="0" borderId="65" xfId="54" applyFont="1" applyFill="1" applyBorder="1" applyAlignment="1">
      <alignment vertical="center" wrapText="1"/>
      <protection/>
    </xf>
    <xf numFmtId="0" fontId="13" fillId="0" borderId="186" xfId="54" applyFont="1" applyFill="1" applyBorder="1" applyAlignment="1">
      <alignment vertical="center" wrapText="1"/>
      <protection/>
    </xf>
    <xf numFmtId="0" fontId="43" fillId="0" borderId="233" xfId="54" applyFont="1" applyBorder="1" applyAlignment="1">
      <alignment horizontal="center"/>
      <protection/>
    </xf>
    <xf numFmtId="0" fontId="43" fillId="0" borderId="236" xfId="54" applyFont="1" applyBorder="1" applyAlignment="1">
      <alignment horizontal="center"/>
      <protection/>
    </xf>
    <xf numFmtId="0" fontId="41" fillId="0" borderId="111" xfId="54" applyFont="1" applyFill="1" applyBorder="1" applyAlignment="1">
      <alignment horizontal="center" vertical="center" wrapText="1"/>
      <protection/>
    </xf>
    <xf numFmtId="0" fontId="1" fillId="0" borderId="65" xfId="54" applyFont="1" applyFill="1" applyBorder="1" applyAlignment="1">
      <alignment vertical="center" wrapText="1"/>
      <protection/>
    </xf>
    <xf numFmtId="0" fontId="1" fillId="0" borderId="186" xfId="54" applyFont="1" applyFill="1" applyBorder="1" applyAlignment="1">
      <alignment vertical="center" wrapText="1"/>
      <protection/>
    </xf>
    <xf numFmtId="0" fontId="13" fillId="0" borderId="15" xfId="54" applyFont="1" applyFill="1" applyBorder="1" applyAlignment="1">
      <alignment horizontal="center" vertical="center" wrapText="1"/>
      <protection/>
    </xf>
    <xf numFmtId="0" fontId="13" fillId="0" borderId="112" xfId="54" applyFont="1" applyFill="1" applyBorder="1" applyAlignment="1">
      <alignment horizontal="center" vertical="center" wrapText="1"/>
      <protection/>
    </xf>
    <xf numFmtId="0" fontId="10" fillId="0" borderId="102" xfId="53" applyFont="1" applyBorder="1" applyAlignment="1">
      <alignment horizontal="center"/>
      <protection/>
    </xf>
    <xf numFmtId="0" fontId="13" fillId="0" borderId="65" xfId="54" applyFont="1" applyFill="1" applyBorder="1" applyAlignment="1">
      <alignment horizontal="center" vertical="center" wrapText="1"/>
      <protection/>
    </xf>
    <xf numFmtId="0" fontId="13" fillId="0" borderId="186" xfId="54" applyFont="1" applyFill="1" applyBorder="1" applyAlignment="1">
      <alignment horizontal="center" vertical="center" wrapText="1"/>
      <protection/>
    </xf>
    <xf numFmtId="49" fontId="13" fillId="0" borderId="65" xfId="54" applyNumberFormat="1" applyFont="1" applyFill="1" applyBorder="1" applyAlignment="1">
      <alignment horizontal="center" vertical="center" wrapText="1"/>
      <protection/>
    </xf>
    <xf numFmtId="0" fontId="50" fillId="0" borderId="0" xfId="53" applyFont="1" applyBorder="1" applyAlignment="1">
      <alignment horizontal="center"/>
      <protection/>
    </xf>
    <xf numFmtId="0" fontId="51" fillId="0" borderId="0" xfId="53" applyFont="1" applyBorder="1" applyAlignment="1">
      <alignment horizontal="center"/>
      <protection/>
    </xf>
    <xf numFmtId="49" fontId="13" fillId="0" borderId="75" xfId="54" applyNumberFormat="1" applyFont="1" applyFill="1" applyBorder="1" applyAlignment="1">
      <alignment horizontal="center" vertical="center" wrapText="1"/>
      <protection/>
    </xf>
    <xf numFmtId="49" fontId="13" fillId="0" borderId="74" xfId="54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10</xdr:row>
      <xdr:rowOff>19050</xdr:rowOff>
    </xdr:from>
    <xdr:to>
      <xdr:col>8</xdr:col>
      <xdr:colOff>209550</xdr:colOff>
      <xdr:row>11</xdr:row>
      <xdr:rowOff>219075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2276475"/>
          <a:ext cx="6477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133350</xdr:colOff>
      <xdr:row>12</xdr:row>
      <xdr:rowOff>28575</xdr:rowOff>
    </xdr:from>
    <xdr:to>
      <xdr:col>11</xdr:col>
      <xdr:colOff>209550</xdr:colOff>
      <xdr:row>13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2781300"/>
          <a:ext cx="6477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14</xdr:row>
      <xdr:rowOff>38100</xdr:rowOff>
    </xdr:from>
    <xdr:to>
      <xdr:col>14</xdr:col>
      <xdr:colOff>190500</xdr:colOff>
      <xdr:row>16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3286125"/>
          <a:ext cx="638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95250</xdr:colOff>
      <xdr:row>16</xdr:row>
      <xdr:rowOff>19050</xdr:rowOff>
    </xdr:from>
    <xdr:to>
      <xdr:col>17</xdr:col>
      <xdr:colOff>171450</xdr:colOff>
      <xdr:row>17</xdr:row>
      <xdr:rowOff>219075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3762375"/>
          <a:ext cx="6477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21</xdr:row>
      <xdr:rowOff>19050</xdr:rowOff>
    </xdr:from>
    <xdr:to>
      <xdr:col>8</xdr:col>
      <xdr:colOff>209550</xdr:colOff>
      <xdr:row>22</xdr:row>
      <xdr:rowOff>219075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5000625"/>
          <a:ext cx="6477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133350</xdr:colOff>
      <xdr:row>23</xdr:row>
      <xdr:rowOff>28575</xdr:rowOff>
    </xdr:from>
    <xdr:to>
      <xdr:col>11</xdr:col>
      <xdr:colOff>209550</xdr:colOff>
      <xdr:row>24</xdr:row>
      <xdr:rowOff>238125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5505450"/>
          <a:ext cx="6477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25</xdr:row>
      <xdr:rowOff>38100</xdr:rowOff>
    </xdr:from>
    <xdr:to>
      <xdr:col>14</xdr:col>
      <xdr:colOff>190500</xdr:colOff>
      <xdr:row>27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6010275"/>
          <a:ext cx="638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9</xdr:row>
      <xdr:rowOff>19050</xdr:rowOff>
    </xdr:from>
    <xdr:to>
      <xdr:col>8</xdr:col>
      <xdr:colOff>209550</xdr:colOff>
      <xdr:row>10</xdr:row>
      <xdr:rowOff>219075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2057400"/>
          <a:ext cx="6477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133350</xdr:colOff>
      <xdr:row>11</xdr:row>
      <xdr:rowOff>28575</xdr:rowOff>
    </xdr:from>
    <xdr:to>
      <xdr:col>11</xdr:col>
      <xdr:colOff>209550</xdr:colOff>
      <xdr:row>12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2562225"/>
          <a:ext cx="6477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13</xdr:row>
      <xdr:rowOff>38100</xdr:rowOff>
    </xdr:from>
    <xdr:to>
      <xdr:col>14</xdr:col>
      <xdr:colOff>190500</xdr:colOff>
      <xdr:row>15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3067050"/>
          <a:ext cx="638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95250</xdr:colOff>
      <xdr:row>15</xdr:row>
      <xdr:rowOff>19050</xdr:rowOff>
    </xdr:from>
    <xdr:to>
      <xdr:col>17</xdr:col>
      <xdr:colOff>171450</xdr:colOff>
      <xdr:row>16</xdr:row>
      <xdr:rowOff>219075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3543300"/>
          <a:ext cx="6477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95250</xdr:colOff>
      <xdr:row>17</xdr:row>
      <xdr:rowOff>19050</xdr:rowOff>
    </xdr:from>
    <xdr:to>
      <xdr:col>20</xdr:col>
      <xdr:colOff>171450</xdr:colOff>
      <xdr:row>18</xdr:row>
      <xdr:rowOff>228600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4038600"/>
          <a:ext cx="6477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161925</xdr:colOff>
      <xdr:row>18</xdr:row>
      <xdr:rowOff>228600</xdr:rowOff>
    </xdr:from>
    <xdr:to>
      <xdr:col>23</xdr:col>
      <xdr:colOff>228600</xdr:colOff>
      <xdr:row>20</xdr:row>
      <xdr:rowOff>238125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4495800"/>
          <a:ext cx="638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11</xdr:row>
      <xdr:rowOff>47625</xdr:rowOff>
    </xdr:from>
    <xdr:to>
      <xdr:col>8</xdr:col>
      <xdr:colOff>123825</xdr:colOff>
      <xdr:row>12</xdr:row>
      <xdr:rowOff>200025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552700"/>
          <a:ext cx="466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13</xdr:row>
      <xdr:rowOff>38100</xdr:rowOff>
    </xdr:from>
    <xdr:to>
      <xdr:col>11</xdr:col>
      <xdr:colOff>85725</xdr:colOff>
      <xdr:row>14</xdr:row>
      <xdr:rowOff>180975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3038475"/>
          <a:ext cx="447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209550</xdr:colOff>
      <xdr:row>15</xdr:row>
      <xdr:rowOff>38100</xdr:rowOff>
    </xdr:from>
    <xdr:to>
      <xdr:col>14</xdr:col>
      <xdr:colOff>85725</xdr:colOff>
      <xdr:row>16</xdr:row>
      <xdr:rowOff>180975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3533775"/>
          <a:ext cx="447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20</xdr:row>
      <xdr:rowOff>38100</xdr:rowOff>
    </xdr:from>
    <xdr:to>
      <xdr:col>8</xdr:col>
      <xdr:colOff>114300</xdr:colOff>
      <xdr:row>21</xdr:row>
      <xdr:rowOff>209550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4762500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22</xdr:row>
      <xdr:rowOff>38100</xdr:rowOff>
    </xdr:from>
    <xdr:to>
      <xdr:col>11</xdr:col>
      <xdr:colOff>85725</xdr:colOff>
      <xdr:row>23</xdr:row>
      <xdr:rowOff>209550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525780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24</xdr:row>
      <xdr:rowOff>28575</xdr:rowOff>
    </xdr:from>
    <xdr:to>
      <xdr:col>14</xdr:col>
      <xdr:colOff>76200</xdr:colOff>
      <xdr:row>25</xdr:row>
      <xdr:rowOff>200025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574357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11</xdr:row>
      <xdr:rowOff>28575</xdr:rowOff>
    </xdr:from>
    <xdr:to>
      <xdr:col>8</xdr:col>
      <xdr:colOff>85725</xdr:colOff>
      <xdr:row>12</xdr:row>
      <xdr:rowOff>209550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2533650"/>
          <a:ext cx="4572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9</xdr:col>
      <xdr:colOff>190500</xdr:colOff>
      <xdr:row>13</xdr:row>
      <xdr:rowOff>47625</xdr:rowOff>
    </xdr:from>
    <xdr:to>
      <xdr:col>11</xdr:col>
      <xdr:colOff>85725</xdr:colOff>
      <xdr:row>14</xdr:row>
      <xdr:rowOff>238125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3048000"/>
          <a:ext cx="4667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12</xdr:col>
      <xdr:colOff>200025</xdr:colOff>
      <xdr:row>15</xdr:row>
      <xdr:rowOff>38100</xdr:rowOff>
    </xdr:from>
    <xdr:to>
      <xdr:col>14</xdr:col>
      <xdr:colOff>95250</xdr:colOff>
      <xdr:row>16</xdr:row>
      <xdr:rowOff>228600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3533775"/>
          <a:ext cx="4667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6</xdr:col>
      <xdr:colOff>200025</xdr:colOff>
      <xdr:row>20</xdr:row>
      <xdr:rowOff>47625</xdr:rowOff>
    </xdr:from>
    <xdr:to>
      <xdr:col>8</xdr:col>
      <xdr:colOff>85725</xdr:colOff>
      <xdr:row>21</xdr:row>
      <xdr:rowOff>238125</xdr:rowOff>
    </xdr:to>
    <xdr:pic>
      <xdr:nvPicPr>
        <xdr:cNvPr id="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4772025"/>
          <a:ext cx="4572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9</xdr:col>
      <xdr:colOff>161925</xdr:colOff>
      <xdr:row>22</xdr:row>
      <xdr:rowOff>47625</xdr:rowOff>
    </xdr:from>
    <xdr:to>
      <xdr:col>11</xdr:col>
      <xdr:colOff>57150</xdr:colOff>
      <xdr:row>23</xdr:row>
      <xdr:rowOff>238125</xdr:rowOff>
    </xdr:to>
    <xdr:pic>
      <xdr:nvPicPr>
        <xdr:cNvPr id="5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5267325"/>
          <a:ext cx="4667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6</xdr:col>
      <xdr:colOff>200025</xdr:colOff>
      <xdr:row>31</xdr:row>
      <xdr:rowOff>28575</xdr:rowOff>
    </xdr:from>
    <xdr:to>
      <xdr:col>8</xdr:col>
      <xdr:colOff>85725</xdr:colOff>
      <xdr:row>32</xdr:row>
      <xdr:rowOff>219075</xdr:rowOff>
    </xdr:to>
    <xdr:pic>
      <xdr:nvPicPr>
        <xdr:cNvPr id="6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7324725"/>
          <a:ext cx="4572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9</xdr:col>
      <xdr:colOff>190500</xdr:colOff>
      <xdr:row>33</xdr:row>
      <xdr:rowOff>47625</xdr:rowOff>
    </xdr:from>
    <xdr:to>
      <xdr:col>11</xdr:col>
      <xdr:colOff>85725</xdr:colOff>
      <xdr:row>34</xdr:row>
      <xdr:rowOff>228600</xdr:rowOff>
    </xdr:to>
    <xdr:pic>
      <xdr:nvPicPr>
        <xdr:cNvPr id="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7800975"/>
          <a:ext cx="4667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15</xdr:col>
      <xdr:colOff>190500</xdr:colOff>
      <xdr:row>37</xdr:row>
      <xdr:rowOff>28575</xdr:rowOff>
    </xdr:from>
    <xdr:to>
      <xdr:col>17</xdr:col>
      <xdr:colOff>85725</xdr:colOff>
      <xdr:row>38</xdr:row>
      <xdr:rowOff>219075</xdr:rowOff>
    </xdr:to>
    <xdr:pic>
      <xdr:nvPicPr>
        <xdr:cNvPr id="8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8696325"/>
          <a:ext cx="4667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12</xdr:col>
      <xdr:colOff>209550</xdr:colOff>
      <xdr:row>35</xdr:row>
      <xdr:rowOff>9525</xdr:rowOff>
    </xdr:from>
    <xdr:to>
      <xdr:col>14</xdr:col>
      <xdr:colOff>114300</xdr:colOff>
      <xdr:row>36</xdr:row>
      <xdr:rowOff>200025</xdr:rowOff>
    </xdr:to>
    <xdr:pic>
      <xdr:nvPicPr>
        <xdr:cNvPr id="9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8220075"/>
          <a:ext cx="4762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13</xdr:col>
      <xdr:colOff>0</xdr:colOff>
      <xdr:row>24</xdr:row>
      <xdr:rowOff>0</xdr:rowOff>
    </xdr:from>
    <xdr:to>
      <xdr:col>14</xdr:col>
      <xdr:colOff>200025</xdr:colOff>
      <xdr:row>25</xdr:row>
      <xdr:rowOff>180975</xdr:rowOff>
    </xdr:to>
    <xdr:pic>
      <xdr:nvPicPr>
        <xdr:cNvPr id="10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5715000"/>
          <a:ext cx="4857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11</xdr:row>
      <xdr:rowOff>38100</xdr:rowOff>
    </xdr:from>
    <xdr:to>
      <xdr:col>8</xdr:col>
      <xdr:colOff>95250</xdr:colOff>
      <xdr:row>12</xdr:row>
      <xdr:rowOff>200025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543175"/>
          <a:ext cx="438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200025</xdr:colOff>
      <xdr:row>13</xdr:row>
      <xdr:rowOff>76200</xdr:rowOff>
    </xdr:from>
    <xdr:to>
      <xdr:col>11</xdr:col>
      <xdr:colOff>76200</xdr:colOff>
      <xdr:row>14</xdr:row>
      <xdr:rowOff>228600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3076575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200025</xdr:colOff>
      <xdr:row>22</xdr:row>
      <xdr:rowOff>57150</xdr:rowOff>
    </xdr:from>
    <xdr:to>
      <xdr:col>11</xdr:col>
      <xdr:colOff>57150</xdr:colOff>
      <xdr:row>23</xdr:row>
      <xdr:rowOff>209550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5276850"/>
          <a:ext cx="428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20</xdr:row>
      <xdr:rowOff>47625</xdr:rowOff>
    </xdr:from>
    <xdr:to>
      <xdr:col>8</xdr:col>
      <xdr:colOff>76200</xdr:colOff>
      <xdr:row>21</xdr:row>
      <xdr:rowOff>200025</xdr:rowOff>
    </xdr:to>
    <xdr:pic>
      <xdr:nvPicPr>
        <xdr:cNvPr id="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4772025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30</xdr:row>
      <xdr:rowOff>38100</xdr:rowOff>
    </xdr:from>
    <xdr:to>
      <xdr:col>8</xdr:col>
      <xdr:colOff>95250</xdr:colOff>
      <xdr:row>31</xdr:row>
      <xdr:rowOff>200025</xdr:rowOff>
    </xdr:to>
    <xdr:pic>
      <xdr:nvPicPr>
        <xdr:cNvPr id="5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7515225"/>
          <a:ext cx="438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200025</xdr:colOff>
      <xdr:row>32</xdr:row>
      <xdr:rowOff>76200</xdr:rowOff>
    </xdr:from>
    <xdr:to>
      <xdr:col>11</xdr:col>
      <xdr:colOff>76200</xdr:colOff>
      <xdr:row>33</xdr:row>
      <xdr:rowOff>228600</xdr:rowOff>
    </xdr:to>
    <xdr:pic>
      <xdr:nvPicPr>
        <xdr:cNvPr id="6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8048625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219075</xdr:colOff>
      <xdr:row>36</xdr:row>
      <xdr:rowOff>57150</xdr:rowOff>
    </xdr:from>
    <xdr:to>
      <xdr:col>17</xdr:col>
      <xdr:colOff>85725</xdr:colOff>
      <xdr:row>37</xdr:row>
      <xdr:rowOff>219075</xdr:rowOff>
    </xdr:to>
    <xdr:pic>
      <xdr:nvPicPr>
        <xdr:cNvPr id="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9020175"/>
          <a:ext cx="438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152400</xdr:colOff>
      <xdr:row>35</xdr:row>
      <xdr:rowOff>161925</xdr:rowOff>
    </xdr:to>
    <xdr:pic>
      <xdr:nvPicPr>
        <xdr:cNvPr id="8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8467725"/>
          <a:ext cx="438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228600</xdr:colOff>
      <xdr:row>15</xdr:row>
      <xdr:rowOff>38100</xdr:rowOff>
    </xdr:from>
    <xdr:to>
      <xdr:col>14</xdr:col>
      <xdr:colOff>85725</xdr:colOff>
      <xdr:row>16</xdr:row>
      <xdr:rowOff>190500</xdr:rowOff>
    </xdr:to>
    <xdr:pic>
      <xdr:nvPicPr>
        <xdr:cNvPr id="9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3533775"/>
          <a:ext cx="428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285750</xdr:colOff>
      <xdr:row>24</xdr:row>
      <xdr:rowOff>66675</xdr:rowOff>
    </xdr:from>
    <xdr:to>
      <xdr:col>14</xdr:col>
      <xdr:colOff>152400</xdr:colOff>
      <xdr:row>25</xdr:row>
      <xdr:rowOff>219075</xdr:rowOff>
    </xdr:to>
    <xdr:pic>
      <xdr:nvPicPr>
        <xdr:cNvPr id="10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5781675"/>
          <a:ext cx="438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12</xdr:row>
      <xdr:rowOff>38100</xdr:rowOff>
    </xdr:from>
    <xdr:to>
      <xdr:col>2</xdr:col>
      <xdr:colOff>552450</xdr:colOff>
      <xdr:row>13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2914650"/>
          <a:ext cx="438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14</xdr:row>
      <xdr:rowOff>28575</xdr:rowOff>
    </xdr:from>
    <xdr:to>
      <xdr:col>3</xdr:col>
      <xdr:colOff>571500</xdr:colOff>
      <xdr:row>15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3305175"/>
          <a:ext cx="438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16</xdr:row>
      <xdr:rowOff>38100</xdr:rowOff>
    </xdr:from>
    <xdr:to>
      <xdr:col>4</xdr:col>
      <xdr:colOff>533400</xdr:colOff>
      <xdr:row>17</xdr:row>
      <xdr:rowOff>180975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3724275"/>
          <a:ext cx="419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18</xdr:row>
      <xdr:rowOff>28575</xdr:rowOff>
    </xdr:from>
    <xdr:to>
      <xdr:col>5</xdr:col>
      <xdr:colOff>533400</xdr:colOff>
      <xdr:row>19</xdr:row>
      <xdr:rowOff>190500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33850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23</xdr:row>
      <xdr:rowOff>28575</xdr:rowOff>
    </xdr:from>
    <xdr:to>
      <xdr:col>2</xdr:col>
      <xdr:colOff>523875</xdr:colOff>
      <xdr:row>24</xdr:row>
      <xdr:rowOff>171450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5295900"/>
          <a:ext cx="419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25</xdr:row>
      <xdr:rowOff>19050</xdr:rowOff>
    </xdr:from>
    <xdr:to>
      <xdr:col>3</xdr:col>
      <xdr:colOff>533400</xdr:colOff>
      <xdr:row>26</xdr:row>
      <xdr:rowOff>152400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686425"/>
          <a:ext cx="438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27</xdr:row>
      <xdr:rowOff>9525</xdr:rowOff>
    </xdr:from>
    <xdr:to>
      <xdr:col>4</xdr:col>
      <xdr:colOff>523875</xdr:colOff>
      <xdr:row>28</xdr:row>
      <xdr:rowOff>161925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6076950"/>
          <a:ext cx="419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29</xdr:row>
      <xdr:rowOff>28575</xdr:rowOff>
    </xdr:from>
    <xdr:to>
      <xdr:col>5</xdr:col>
      <xdr:colOff>552450</xdr:colOff>
      <xdr:row>30</xdr:row>
      <xdr:rowOff>190500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6486525"/>
          <a:ext cx="438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209550</xdr:colOff>
      <xdr:row>61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9159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obmen\2.&#1061;&#1083;&#1077;&#1073;&#1085;&#1080;&#1082;&#1086;&#1074;&#1072;%20&#1057;.&#1040;\&#1063;&#1077;&#1088;&#1077;&#1076;&#1085;&#1080;&#1095;&#1077;&#1085;&#1082;&#1086;\&#1057;&#1090;&#1072;&#1076;&#1080;&#1086;&#1085;%20&#1076;&#1083;&#1103;%20&#1074;&#1089;&#1077;&#1093;%202014%20&#1080;&#1090;&#1086;&#1075;&#1080;\ITOG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5;&#1088;&#1086;&#1090;&#1086;&#1082;&#1086;&#1083;&#1099;%20&#1089;&#1077;&#1083;&#1100;&#1089;&#1082;&#1080;&#1077;%20&#1083;&#1077;&#1090;&#1086;%202014\&#1055;&#1088;&#1086;&#1090;&#1086;&#1082;&#1086;&#1083;&#1099;%20&#1088;&#1077;&#1079;&#1091;&#1083;&#1100;&#1090;&#1072;&#1090;&#1086;&#1074;_&#1057;&#1077;&#1083;&#1100;&#1089;&#1082;&#1080;&#1077;%20&#1080;&#1075;&#1088;&#1099;%20_&#1052;&#1077;&#1083;&#1100;&#1085;&#1080;&#1082;&#1086;&#1074;&#1086;_2013\XXVII%20&#1052;&#1077;&#1083;&#1100;&#1085;&#1080;&#1082;&#1086;&#1074;&#1086;_&#1083;&#1077;&#1090;&#1086;_&#1048;&#1058;&#1054;&#104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7;&#1077;&#1083;&#1100;&#1089;&#1082;&#1080;&#1077;\XXIII%20&#1041;&#1077;&#1083;&#1099;&#1081;%20&#1071;&#1088;\&#1088;&#1077;&#1079;&#1091;&#1083;&#1100;&#1090;&#1072;&#1090;&#1099;\Documents%20and%20Settings\&#1040;&#1076;&#1084;&#1080;&#1085;&#1080;&#1089;&#1090;&#1088;&#1072;&#1090;&#1086;&#1088;\&#1056;&#1072;&#1073;&#1086;&#1095;&#1080;&#1081;%20&#1089;&#1090;&#1086;&#1083;\&#1057;&#1085;&#1077;&#1078;&#1085;&#1099;&#1077;%20&#1091;&#1079;&#1086;&#1088;&#1099;\&#1055;&#1072;&#1088;&#1072;&#1073;&#1077;&#1083;&#1100;%202008\&#1051;&#1043;\&#1052;_10&#1082;&#108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7;&#1077;&#1083;&#1100;&#1089;&#1082;&#1080;&#1077;\&#1058;&#1086;&#1084;&#1089;&#1082;&#1080;&#1081;%202010%20XXVI\XXVI%20&#1058;&#1086;&#1084;&#1089;&#1082;&#1080;&#108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7;&#1077;&#1083;&#1100;&#1089;&#1082;&#1080;&#1077;\XXIII%20&#1041;&#1077;&#1083;&#1099;&#1081;%20&#1071;&#1088;\&#1088;&#1077;&#1079;&#1091;&#1083;&#1100;&#1090;&#1072;&#1090;&#1099;\Documents%20and%20Settings\&#1040;&#1076;&#1084;&#1080;&#1085;&#1080;&#1089;&#1090;&#1088;&#1072;&#1090;&#1086;&#1088;\&#1056;&#1072;&#1073;&#1086;&#1095;&#1080;&#1081;%20&#1089;&#1090;&#1086;&#1083;\&#1057;&#1085;&#1077;&#1078;&#1085;&#1099;&#1077;%20&#1091;&#1079;&#1086;&#1088;&#1099;\&#1055;&#1072;&#1088;&#1072;&#1073;&#1077;&#1083;&#1100;%202008\&#1057;&#1074;&#1086;&#1076;&#1085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ая_1гр"/>
      <sheetName val="Итоговая_2гр"/>
      <sheetName val="Итоговая_3гр"/>
      <sheetName val="Итоговая общая"/>
      <sheetName val="В"/>
      <sheetName val="Ф"/>
      <sheetName val="экстрим"/>
      <sheetName val="Бм"/>
      <sheetName val="Бж"/>
      <sheetName val="Городки"/>
      <sheetName val="Расписание финал"/>
      <sheetName val="Итоговая общая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ая общая"/>
      <sheetName val="Бм"/>
      <sheetName val="Вм"/>
      <sheetName val="Вж"/>
      <sheetName val="Ф"/>
      <sheetName val="экстрим"/>
      <sheetName val="Итоговая_2гр"/>
      <sheetName val="Бж"/>
      <sheetName val="Итоговая_3гр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км"/>
      <sheetName val="Старт"/>
      <sheetName val="эст3эт-данные"/>
    </sheetNames>
    <sheetDataSet>
      <sheetData sheetId="2">
        <row r="1">
          <cell r="A1">
            <v>0</v>
          </cell>
        </row>
        <row r="2">
          <cell r="A2">
            <v>0.00011574074074074073</v>
          </cell>
        </row>
        <row r="3">
          <cell r="A3">
            <v>0.0006944444444444445</v>
          </cell>
        </row>
        <row r="4">
          <cell r="A4">
            <v>0.006944444444444444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ая"/>
      <sheetName val="Итоговая (2)"/>
      <sheetName val="1гр"/>
      <sheetName val="2гр"/>
      <sheetName val="Спринт"/>
      <sheetName val="Табл_футб"/>
      <sheetName val="Футбол"/>
      <sheetName val="Ш"/>
      <sheetName val="Табл_хоккей"/>
      <sheetName val="Хоккей"/>
      <sheetName val="ЛГ"/>
      <sheetName val="Рыбалка"/>
      <sheetName val="НТ"/>
      <sheetName val="НТ пф1"/>
      <sheetName val="НТ пф2"/>
      <sheetName val="НТ пф3"/>
      <sheetName val="НТ пф4"/>
      <sheetName val="НТ Финал"/>
      <sheetName val="ХудСам"/>
      <sheetName val="Лист1"/>
      <sheetName val="Очки"/>
      <sheetName val="Подписи"/>
      <sheetName val="Лист2"/>
      <sheetName val="Лист3"/>
      <sheetName val="Лист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ая"/>
      <sheetName val="Итог 1"/>
      <sheetName val="Итог 2"/>
      <sheetName val="НТ"/>
      <sheetName val="Футбол"/>
      <sheetName val="Табл_футб"/>
      <sheetName val="Хоккей"/>
      <sheetName val="Табл_хоккей"/>
      <sheetName val="ЛГ"/>
      <sheetName val="Рыбалка"/>
      <sheetName val="НТ пф1"/>
      <sheetName val="НТ пф2"/>
      <sheetName val="НТ пф3"/>
      <sheetName val="НТ пф4"/>
      <sheetName val="НТ Финал"/>
      <sheetName val="НТ лич"/>
      <sheetName val="Очки"/>
      <sheetName val="ХудСа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Z32"/>
  <sheetViews>
    <sheetView zoomScale="85" zoomScaleNormal="85" zoomScalePageLayoutView="0" workbookViewId="0" topLeftCell="A7">
      <selection activeCell="B13" sqref="B13:B29"/>
    </sheetView>
  </sheetViews>
  <sheetFormatPr defaultColWidth="9.00390625" defaultRowHeight="12.75"/>
  <cols>
    <col min="1" max="1" width="3.00390625" style="0" customWidth="1"/>
    <col min="2" max="2" width="22.25390625" style="0" customWidth="1"/>
    <col min="3" max="19" width="7.25390625" style="0" customWidth="1"/>
    <col min="20" max="20" width="7.375" style="0" customWidth="1"/>
    <col min="21" max="22" width="7.25390625" style="0" customWidth="1"/>
    <col min="23" max="23" width="8.00390625" style="0" customWidth="1"/>
    <col min="24" max="24" width="7.75390625" style="0" customWidth="1"/>
  </cols>
  <sheetData>
    <row r="1" spans="1:24" ht="12.75">
      <c r="A1" s="269" t="str">
        <f>Очки!I1</f>
        <v>ДЕПАРТАМЕНТ ПО МОЛОДЕЖНОЙ ПОЛИТИКЕ,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</row>
    <row r="2" spans="1:24" ht="12.75">
      <c r="A2" s="269" t="str">
        <f>Очки!I2</f>
        <v>ФИЗИЧЕСКОЙ КУЛЬТУРЕ И СПОРТУ ТОМСКОЙ ОБЛАСТИ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</row>
    <row r="3" spans="1:24" ht="12.75">
      <c r="A3" s="269" t="s">
        <v>99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</row>
    <row r="4" spans="1:24" ht="12.7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</row>
    <row r="5" spans="1:24" ht="18">
      <c r="A5" s="270" t="s">
        <v>96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</row>
    <row r="6" spans="1:24" ht="18">
      <c r="A6" s="270" t="str">
        <f>Очки!I5</f>
        <v>«Стадион для всех»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</row>
    <row r="7" spans="1:24" ht="18">
      <c r="A7" s="270"/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</row>
    <row r="8" spans="1:24" ht="18" customHeight="1">
      <c r="A8" s="11" t="s">
        <v>93</v>
      </c>
      <c r="C8" s="5"/>
      <c r="D8" s="6"/>
      <c r="E8" s="5"/>
      <c r="F8" s="6"/>
      <c r="G8" s="7"/>
      <c r="H8" s="7"/>
      <c r="I8" s="7"/>
      <c r="J8" s="7"/>
      <c r="K8" s="7"/>
      <c r="L8" s="6"/>
      <c r="M8" s="6"/>
      <c r="N8" s="7"/>
      <c r="O8" s="7"/>
      <c r="P8" s="7"/>
      <c r="Q8" s="7"/>
      <c r="R8" s="7"/>
      <c r="S8" s="7"/>
      <c r="T8" s="7"/>
      <c r="U8" s="7"/>
      <c r="V8" s="5" t="s">
        <v>98</v>
      </c>
      <c r="W8" s="6"/>
      <c r="X8" s="8" t="s">
        <v>95</v>
      </c>
    </row>
    <row r="9" spans="1:24" ht="19.5" thickBot="1">
      <c r="A9" s="271" t="s">
        <v>0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</row>
    <row r="10" spans="1:26" ht="13.5" customHeight="1" thickTop="1">
      <c r="A10" s="276"/>
      <c r="B10" s="264" t="s">
        <v>1</v>
      </c>
      <c r="C10" s="280" t="s">
        <v>40</v>
      </c>
      <c r="D10" s="260"/>
      <c r="E10" s="259" t="s">
        <v>41</v>
      </c>
      <c r="F10" s="260"/>
      <c r="G10" s="259" t="s">
        <v>43</v>
      </c>
      <c r="H10" s="260"/>
      <c r="I10" s="259" t="s">
        <v>43</v>
      </c>
      <c r="J10" s="260"/>
      <c r="K10" s="259" t="s">
        <v>46</v>
      </c>
      <c r="L10" s="260"/>
      <c r="M10" s="259" t="s">
        <v>48</v>
      </c>
      <c r="N10" s="260"/>
      <c r="O10" s="259" t="s">
        <v>49</v>
      </c>
      <c r="P10" s="260"/>
      <c r="Q10" s="259" t="s">
        <v>50</v>
      </c>
      <c r="R10" s="260"/>
      <c r="S10" s="259" t="s">
        <v>50</v>
      </c>
      <c r="T10" s="260"/>
      <c r="U10" s="259" t="s">
        <v>51</v>
      </c>
      <c r="V10" s="268"/>
      <c r="W10" s="272" t="s">
        <v>136</v>
      </c>
      <c r="X10" s="273"/>
      <c r="Y10" s="261" t="s">
        <v>2</v>
      </c>
      <c r="Z10" s="261" t="s">
        <v>3</v>
      </c>
    </row>
    <row r="11" spans="1:26" ht="13.5" customHeight="1" thickBot="1">
      <c r="A11" s="277"/>
      <c r="B11" s="265"/>
      <c r="C11" s="281"/>
      <c r="D11" s="258"/>
      <c r="E11" s="257" t="s">
        <v>42</v>
      </c>
      <c r="F11" s="258"/>
      <c r="G11" s="257" t="s">
        <v>44</v>
      </c>
      <c r="H11" s="258"/>
      <c r="I11" s="257" t="s">
        <v>45</v>
      </c>
      <c r="J11" s="258"/>
      <c r="K11" s="257" t="s">
        <v>47</v>
      </c>
      <c r="L11" s="258"/>
      <c r="M11" s="257"/>
      <c r="N11" s="258"/>
      <c r="O11" s="257" t="s">
        <v>47</v>
      </c>
      <c r="P11" s="258"/>
      <c r="Q11" s="257" t="s">
        <v>44</v>
      </c>
      <c r="R11" s="258"/>
      <c r="S11" s="257" t="s">
        <v>45</v>
      </c>
      <c r="T11" s="258"/>
      <c r="U11" s="257" t="s">
        <v>52</v>
      </c>
      <c r="V11" s="279"/>
      <c r="W11" s="274"/>
      <c r="X11" s="275"/>
      <c r="Y11" s="262"/>
      <c r="Z11" s="262"/>
    </row>
    <row r="12" spans="1:26" ht="27" customHeight="1" thickBot="1">
      <c r="A12" s="278"/>
      <c r="B12" s="266"/>
      <c r="C12" s="10" t="s">
        <v>3</v>
      </c>
      <c r="D12" s="10" t="s">
        <v>2</v>
      </c>
      <c r="E12" s="10" t="s">
        <v>3</v>
      </c>
      <c r="F12" s="10" t="s">
        <v>2</v>
      </c>
      <c r="G12" s="10" t="s">
        <v>3</v>
      </c>
      <c r="H12" s="10" t="s">
        <v>2</v>
      </c>
      <c r="I12" s="10" t="s">
        <v>3</v>
      </c>
      <c r="J12" s="10" t="s">
        <v>2</v>
      </c>
      <c r="K12" s="10" t="s">
        <v>3</v>
      </c>
      <c r="L12" s="10" t="s">
        <v>2</v>
      </c>
      <c r="M12" s="10" t="s">
        <v>3</v>
      </c>
      <c r="N12" s="10" t="s">
        <v>2</v>
      </c>
      <c r="O12" s="10" t="s">
        <v>3</v>
      </c>
      <c r="P12" s="10" t="s">
        <v>2</v>
      </c>
      <c r="Q12" s="10" t="s">
        <v>3</v>
      </c>
      <c r="R12" s="10" t="s">
        <v>2</v>
      </c>
      <c r="S12" s="10" t="s">
        <v>3</v>
      </c>
      <c r="T12" s="10" t="s">
        <v>2</v>
      </c>
      <c r="U12" s="52" t="s">
        <v>3</v>
      </c>
      <c r="V12" s="52" t="s">
        <v>2</v>
      </c>
      <c r="W12" s="52" t="s">
        <v>3</v>
      </c>
      <c r="X12" s="52" t="s">
        <v>2</v>
      </c>
      <c r="Y12" s="267"/>
      <c r="Z12" s="263"/>
    </row>
    <row r="13" spans="1:26" s="44" customFormat="1" ht="16.5" customHeight="1" thickBot="1" thickTop="1">
      <c r="A13" s="50">
        <v>1</v>
      </c>
      <c r="B13" s="240" t="s">
        <v>18</v>
      </c>
      <c r="C13" s="209" t="s">
        <v>28</v>
      </c>
      <c r="D13" s="209">
        <f>IF(OR(C13="-",C13=""),0,VLOOKUP(C13,очки,2,FALSE))</f>
        <v>0</v>
      </c>
      <c r="E13" s="137"/>
      <c r="F13" s="138"/>
      <c r="G13" s="209"/>
      <c r="H13" s="209"/>
      <c r="I13" s="209" t="s">
        <v>28</v>
      </c>
      <c r="J13" s="209">
        <f aca="true" t="shared" si="0" ref="J13:J29">IF(OR(I13="-",I13=""),0,VLOOKUP(I13,очки,2,FALSE))</f>
        <v>0</v>
      </c>
      <c r="K13" s="134"/>
      <c r="L13" s="135"/>
      <c r="M13" s="137"/>
      <c r="N13" s="138"/>
      <c r="O13" s="209" t="s">
        <v>28</v>
      </c>
      <c r="P13" s="209">
        <f aca="true" t="shared" si="1" ref="P13:P29">IF(OR(O13="-",O13=""),0,VLOOKUP(O13,очкигор,2,FALSE))</f>
        <v>0</v>
      </c>
      <c r="Q13" s="209" t="s">
        <v>28</v>
      </c>
      <c r="R13" s="209">
        <f aca="true" t="shared" si="2" ref="R13:R29">IF(OR(Q13="-",Q13=""),0,VLOOKUP(Q13,очки,2,FALSE))</f>
        <v>0</v>
      </c>
      <c r="S13" s="209" t="s">
        <v>28</v>
      </c>
      <c r="T13" s="209">
        <f aca="true" t="shared" si="3" ref="T13:T28">IF(OR(S13="-",S13=""),0,VLOOKUP(S13,очки,2,FALSE))</f>
        <v>0</v>
      </c>
      <c r="U13" s="209" t="s">
        <v>28</v>
      </c>
      <c r="V13" s="176">
        <f>IF(OR(U13="-",U13=""),0,VLOOKUP(U13,очкисил,2,FALSE))</f>
        <v>0</v>
      </c>
      <c r="W13" s="220"/>
      <c r="X13" s="218"/>
      <c r="Y13" s="140"/>
      <c r="Z13" s="140"/>
    </row>
    <row r="14" spans="1:26" s="44" customFormat="1" ht="16.5" customHeight="1" thickBot="1">
      <c r="A14" s="45">
        <v>2</v>
      </c>
      <c r="B14" s="240" t="s">
        <v>8</v>
      </c>
      <c r="C14" s="210"/>
      <c r="D14" s="200"/>
      <c r="E14" s="13"/>
      <c r="F14" s="14"/>
      <c r="G14" s="200" t="s">
        <v>36</v>
      </c>
      <c r="H14" s="200">
        <f>IF(OR(G14="-",G14=""),0,VLOOKUP(G14,очки,2,FALSE))</f>
        <v>14</v>
      </c>
      <c r="I14" s="200"/>
      <c r="J14" s="200"/>
      <c r="K14" s="15"/>
      <c r="L14" s="16"/>
      <c r="M14" s="13"/>
      <c r="N14" s="14"/>
      <c r="O14" s="211" t="s">
        <v>34</v>
      </c>
      <c r="P14" s="200">
        <f t="shared" si="1"/>
        <v>16</v>
      </c>
      <c r="Q14" s="211"/>
      <c r="R14" s="200"/>
      <c r="S14" s="200"/>
      <c r="T14" s="200"/>
      <c r="U14" s="200">
        <v>5</v>
      </c>
      <c r="V14" s="201">
        <f aca="true" t="shared" si="4" ref="V14:V29">IF(OR(U14="-",U14=""),0,VLOOKUP(U14,очкисил,2,FALSE))</f>
        <v>26</v>
      </c>
      <c r="W14" s="221"/>
      <c r="X14" s="219"/>
      <c r="Y14" s="18"/>
      <c r="Z14" s="18"/>
    </row>
    <row r="15" spans="1:26" s="44" customFormat="1" ht="16.5" customHeight="1" thickBot="1" thickTop="1">
      <c r="A15" s="21">
        <v>3</v>
      </c>
      <c r="B15" s="240" t="s">
        <v>16</v>
      </c>
      <c r="C15" s="200" t="s">
        <v>35</v>
      </c>
      <c r="D15" s="200">
        <v>16</v>
      </c>
      <c r="E15" s="13"/>
      <c r="F15" s="14"/>
      <c r="G15" s="200" t="s">
        <v>36</v>
      </c>
      <c r="H15" s="200">
        <f>IF(OR(G15="-",G15=""),0,VLOOKUP(G15,очки,2,FALSE))</f>
        <v>14</v>
      </c>
      <c r="I15" s="200"/>
      <c r="J15" s="200">
        <f t="shared" si="0"/>
        <v>0</v>
      </c>
      <c r="K15" s="15"/>
      <c r="L15" s="16"/>
      <c r="M15" s="13"/>
      <c r="N15" s="14"/>
      <c r="O15" s="200"/>
      <c r="P15" s="200"/>
      <c r="Q15" s="200" t="s">
        <v>36</v>
      </c>
      <c r="R15" s="200">
        <f t="shared" si="2"/>
        <v>14</v>
      </c>
      <c r="S15" s="200"/>
      <c r="T15" s="200">
        <f t="shared" si="3"/>
        <v>0</v>
      </c>
      <c r="U15" s="209" t="s">
        <v>28</v>
      </c>
      <c r="V15" s="201">
        <f t="shared" si="4"/>
        <v>0</v>
      </c>
      <c r="W15" s="221"/>
      <c r="X15" s="219"/>
      <c r="Y15" s="18"/>
      <c r="Z15" s="18"/>
    </row>
    <row r="16" spans="1:26" ht="16.5" customHeight="1" thickBot="1">
      <c r="A16" s="21">
        <v>4</v>
      </c>
      <c r="B16" s="240" t="s">
        <v>14</v>
      </c>
      <c r="C16" s="200" t="s">
        <v>34</v>
      </c>
      <c r="D16" s="200">
        <v>18</v>
      </c>
      <c r="E16" s="13"/>
      <c r="F16" s="14"/>
      <c r="G16" s="200"/>
      <c r="H16" s="200"/>
      <c r="I16" s="200" t="s">
        <v>34</v>
      </c>
      <c r="J16" s="200">
        <f t="shared" si="0"/>
        <v>18</v>
      </c>
      <c r="K16" s="15"/>
      <c r="L16" s="16"/>
      <c r="M16" s="13"/>
      <c r="N16" s="14"/>
      <c r="O16" s="200"/>
      <c r="P16" s="200"/>
      <c r="Q16" s="200"/>
      <c r="R16" s="200"/>
      <c r="S16" s="200"/>
      <c r="T16" s="200"/>
      <c r="U16" s="200">
        <v>8</v>
      </c>
      <c r="V16" s="201">
        <f t="shared" si="4"/>
        <v>20</v>
      </c>
      <c r="W16" s="221"/>
      <c r="X16" s="219"/>
      <c r="Y16" s="18"/>
      <c r="Z16" s="18"/>
    </row>
    <row r="17" spans="1:26" ht="16.5" customHeight="1" thickBot="1" thickTop="1">
      <c r="A17" s="21">
        <v>5</v>
      </c>
      <c r="B17" s="240" t="s">
        <v>19</v>
      </c>
      <c r="C17" s="200" t="s">
        <v>28</v>
      </c>
      <c r="D17" s="200">
        <v>0</v>
      </c>
      <c r="E17" s="13"/>
      <c r="F17" s="14"/>
      <c r="G17" s="200" t="s">
        <v>28</v>
      </c>
      <c r="H17" s="200">
        <f>IF(OR(G17="-",G17=""),0,VLOOKUP(G17,очки,2,FALSE))</f>
        <v>0</v>
      </c>
      <c r="I17" s="200" t="s">
        <v>33</v>
      </c>
      <c r="J17" s="200">
        <f t="shared" si="0"/>
        <v>20</v>
      </c>
      <c r="K17" s="15"/>
      <c r="L17" s="16"/>
      <c r="M17" s="13"/>
      <c r="N17" s="14"/>
      <c r="O17" s="209" t="s">
        <v>28</v>
      </c>
      <c r="P17" s="200">
        <f t="shared" si="1"/>
        <v>0</v>
      </c>
      <c r="Q17" s="200" t="s">
        <v>28</v>
      </c>
      <c r="R17" s="200">
        <f t="shared" si="2"/>
        <v>0</v>
      </c>
      <c r="S17" s="200" t="s">
        <v>28</v>
      </c>
      <c r="T17" s="200">
        <f t="shared" si="3"/>
        <v>0</v>
      </c>
      <c r="U17" s="200">
        <v>9</v>
      </c>
      <c r="V17" s="201">
        <f t="shared" si="4"/>
        <v>18</v>
      </c>
      <c r="W17" s="222"/>
      <c r="X17" s="64"/>
      <c r="Y17" s="18"/>
      <c r="Z17" s="18"/>
    </row>
    <row r="18" spans="1:26" ht="16.5" customHeight="1" thickBot="1">
      <c r="A18" s="21">
        <v>6</v>
      </c>
      <c r="B18" s="240" t="s">
        <v>17</v>
      </c>
      <c r="C18" s="200" t="s">
        <v>35</v>
      </c>
      <c r="D18" s="200">
        <v>16</v>
      </c>
      <c r="E18" s="48"/>
      <c r="F18" s="49"/>
      <c r="G18" s="200" t="s">
        <v>35</v>
      </c>
      <c r="H18" s="200">
        <v>16</v>
      </c>
      <c r="I18" s="211" t="s">
        <v>35</v>
      </c>
      <c r="J18" s="200">
        <f t="shared" si="0"/>
        <v>16</v>
      </c>
      <c r="K18" s="46"/>
      <c r="L18" s="47"/>
      <c r="M18" s="48"/>
      <c r="N18" s="49"/>
      <c r="O18" s="200"/>
      <c r="P18" s="200"/>
      <c r="Q18" s="200"/>
      <c r="R18" s="200">
        <f t="shared" si="2"/>
        <v>0</v>
      </c>
      <c r="S18" s="200"/>
      <c r="T18" s="200">
        <f t="shared" si="3"/>
        <v>0</v>
      </c>
      <c r="U18" s="200">
        <v>7</v>
      </c>
      <c r="V18" s="201">
        <f t="shared" si="4"/>
        <v>22</v>
      </c>
      <c r="W18" s="221"/>
      <c r="X18" s="219"/>
      <c r="Y18" s="37"/>
      <c r="Z18" s="37"/>
    </row>
    <row r="19" spans="1:26" ht="16.5" customHeight="1" thickBot="1">
      <c r="A19" s="21">
        <v>7</v>
      </c>
      <c r="B19" s="240" t="s">
        <v>7</v>
      </c>
      <c r="C19" s="200" t="s">
        <v>33</v>
      </c>
      <c r="D19" s="200">
        <v>20</v>
      </c>
      <c r="E19" s="13"/>
      <c r="F19" s="14"/>
      <c r="G19" s="200" t="s">
        <v>35</v>
      </c>
      <c r="H19" s="200">
        <f>IF(OR(G19="-",G19=""),0,VLOOKUP(G19,очки,2,FALSE))</f>
        <v>16</v>
      </c>
      <c r="I19" s="200"/>
      <c r="J19" s="200"/>
      <c r="K19" s="15"/>
      <c r="L19" s="16"/>
      <c r="M19" s="13"/>
      <c r="N19" s="14"/>
      <c r="O19" s="200" t="s">
        <v>35</v>
      </c>
      <c r="P19" s="200">
        <f t="shared" si="1"/>
        <v>14</v>
      </c>
      <c r="Q19" s="200"/>
      <c r="R19" s="200">
        <f t="shared" si="2"/>
        <v>0</v>
      </c>
      <c r="S19" s="200" t="s">
        <v>28</v>
      </c>
      <c r="T19" s="200">
        <f t="shared" si="3"/>
        <v>0</v>
      </c>
      <c r="U19" s="200">
        <v>3</v>
      </c>
      <c r="V19" s="201">
        <f t="shared" si="4"/>
        <v>30</v>
      </c>
      <c r="W19" s="221"/>
      <c r="X19" s="219"/>
      <c r="Y19" s="18"/>
      <c r="Z19" s="18"/>
    </row>
    <row r="20" spans="1:26" ht="16.5" customHeight="1" thickBot="1">
      <c r="A20" s="21">
        <v>8</v>
      </c>
      <c r="B20" s="240" t="s">
        <v>9</v>
      </c>
      <c r="C20" s="200"/>
      <c r="D20" s="200"/>
      <c r="E20" s="13"/>
      <c r="F20" s="14"/>
      <c r="G20" s="200" t="s">
        <v>34</v>
      </c>
      <c r="H20" s="200">
        <f>IF(OR(G20="-",G20=""),0,VLOOKUP(G20,очки,2,FALSE))</f>
        <v>18</v>
      </c>
      <c r="I20" s="200" t="s">
        <v>33</v>
      </c>
      <c r="J20" s="200">
        <f t="shared" si="0"/>
        <v>20</v>
      </c>
      <c r="K20" s="15"/>
      <c r="L20" s="16"/>
      <c r="M20" s="13"/>
      <c r="N20" s="14"/>
      <c r="O20" s="200"/>
      <c r="P20" s="200"/>
      <c r="Q20" s="200" t="s">
        <v>35</v>
      </c>
      <c r="R20" s="200">
        <f t="shared" si="2"/>
        <v>16</v>
      </c>
      <c r="S20" s="200" t="s">
        <v>35</v>
      </c>
      <c r="T20" s="200">
        <f t="shared" si="3"/>
        <v>16</v>
      </c>
      <c r="U20" s="200">
        <v>10</v>
      </c>
      <c r="V20" s="201">
        <f t="shared" si="4"/>
        <v>16</v>
      </c>
      <c r="W20" s="221"/>
      <c r="X20" s="219"/>
      <c r="Y20" s="18"/>
      <c r="Z20" s="18"/>
    </row>
    <row r="21" spans="1:26" ht="16.5" customHeight="1" thickBot="1">
      <c r="A21" s="21">
        <v>9</v>
      </c>
      <c r="B21" s="240" t="s">
        <v>5</v>
      </c>
      <c r="C21" s="200"/>
      <c r="D21" s="200"/>
      <c r="E21" s="13"/>
      <c r="F21" s="14"/>
      <c r="G21" s="200"/>
      <c r="H21" s="200"/>
      <c r="I21" s="200"/>
      <c r="J21" s="200"/>
      <c r="K21" s="15"/>
      <c r="L21" s="16"/>
      <c r="M21" s="13"/>
      <c r="N21" s="14"/>
      <c r="O21" s="200"/>
      <c r="P21" s="200"/>
      <c r="Q21" s="200"/>
      <c r="R21" s="200"/>
      <c r="S21" s="200"/>
      <c r="T21" s="200"/>
      <c r="U21" s="200">
        <v>6</v>
      </c>
      <c r="V21" s="201">
        <f t="shared" si="4"/>
        <v>24</v>
      </c>
      <c r="W21" s="221"/>
      <c r="X21" s="219"/>
      <c r="Y21" s="18"/>
      <c r="Z21" s="18"/>
    </row>
    <row r="22" spans="1:26" ht="16.5" customHeight="1" thickBot="1">
      <c r="A22" s="21">
        <v>10</v>
      </c>
      <c r="B22" s="240" t="s">
        <v>11</v>
      </c>
      <c r="C22" s="200" t="s">
        <v>37</v>
      </c>
      <c r="D22" s="200">
        <v>12</v>
      </c>
      <c r="E22" s="13"/>
      <c r="F22" s="14"/>
      <c r="G22" s="200" t="s">
        <v>33</v>
      </c>
      <c r="H22" s="200">
        <v>20</v>
      </c>
      <c r="I22" s="200" t="s">
        <v>36</v>
      </c>
      <c r="J22" s="200">
        <v>14</v>
      </c>
      <c r="K22" s="15"/>
      <c r="L22" s="16"/>
      <c r="M22" s="13"/>
      <c r="N22" s="14"/>
      <c r="O22" s="200" t="s">
        <v>34</v>
      </c>
      <c r="P22" s="200">
        <f t="shared" si="1"/>
        <v>16</v>
      </c>
      <c r="Q22" s="200" t="s">
        <v>34</v>
      </c>
      <c r="R22" s="200">
        <f t="shared" si="2"/>
        <v>18</v>
      </c>
      <c r="S22" s="200" t="s">
        <v>33</v>
      </c>
      <c r="T22" s="200">
        <f t="shared" si="3"/>
        <v>20</v>
      </c>
      <c r="U22" s="200">
        <v>13</v>
      </c>
      <c r="V22" s="201">
        <f t="shared" si="4"/>
        <v>10</v>
      </c>
      <c r="W22" s="221"/>
      <c r="X22" s="219"/>
      <c r="Y22" s="18"/>
      <c r="Z22" s="18"/>
    </row>
    <row r="23" spans="1:26" ht="16.5" customHeight="1" thickBot="1">
      <c r="A23" s="21">
        <v>11</v>
      </c>
      <c r="B23" s="240" t="s">
        <v>12</v>
      </c>
      <c r="C23" s="200" t="s">
        <v>34</v>
      </c>
      <c r="D23" s="200">
        <v>18</v>
      </c>
      <c r="E23" s="13"/>
      <c r="F23" s="14"/>
      <c r="G23" s="200"/>
      <c r="H23" s="200"/>
      <c r="I23" s="200"/>
      <c r="J23" s="200"/>
      <c r="K23" s="15"/>
      <c r="L23" s="16"/>
      <c r="M23" s="13"/>
      <c r="N23" s="14"/>
      <c r="O23" s="200"/>
      <c r="P23" s="200"/>
      <c r="Q23" s="200"/>
      <c r="R23" s="200"/>
      <c r="S23" s="200" t="s">
        <v>34</v>
      </c>
      <c r="T23" s="200">
        <f t="shared" si="3"/>
        <v>18</v>
      </c>
      <c r="U23" s="200">
        <v>12</v>
      </c>
      <c r="V23" s="201">
        <f t="shared" si="4"/>
        <v>12</v>
      </c>
      <c r="W23" s="221"/>
      <c r="X23" s="219"/>
      <c r="Y23" s="18"/>
      <c r="Z23" s="18"/>
    </row>
    <row r="24" spans="1:26" ht="16.5" customHeight="1" thickBot="1">
      <c r="A24" s="21">
        <v>12</v>
      </c>
      <c r="B24" s="240" t="s">
        <v>10</v>
      </c>
      <c r="C24" s="210" t="s">
        <v>36</v>
      </c>
      <c r="D24" s="200">
        <f>IF(OR(C24="-",C24=""),0,VLOOKUP(C24,очки,2,FALSE))</f>
        <v>14</v>
      </c>
      <c r="E24" s="13"/>
      <c r="F24" s="14"/>
      <c r="G24" s="200"/>
      <c r="H24" s="200"/>
      <c r="I24" s="200" t="s">
        <v>34</v>
      </c>
      <c r="J24" s="200">
        <f t="shared" si="0"/>
        <v>18</v>
      </c>
      <c r="K24" s="15"/>
      <c r="L24" s="16"/>
      <c r="M24" s="13"/>
      <c r="N24" s="14"/>
      <c r="O24" s="200"/>
      <c r="P24" s="200"/>
      <c r="Q24" s="200"/>
      <c r="R24" s="200"/>
      <c r="S24" s="200"/>
      <c r="T24" s="200"/>
      <c r="U24" s="200">
        <v>1</v>
      </c>
      <c r="V24" s="201">
        <v>34</v>
      </c>
      <c r="W24" s="222"/>
      <c r="X24" s="64"/>
      <c r="Y24" s="18"/>
      <c r="Z24" s="18"/>
    </row>
    <row r="25" spans="1:26" ht="16.5" customHeight="1" thickBot="1">
      <c r="A25" s="21">
        <v>13</v>
      </c>
      <c r="B25" s="240" t="s">
        <v>13</v>
      </c>
      <c r="C25" s="200"/>
      <c r="D25" s="200"/>
      <c r="E25" s="48"/>
      <c r="F25" s="49"/>
      <c r="G25" s="200"/>
      <c r="H25" s="200"/>
      <c r="I25" s="200"/>
      <c r="J25" s="200"/>
      <c r="K25" s="46"/>
      <c r="L25" s="47"/>
      <c r="M25" s="48"/>
      <c r="N25" s="49"/>
      <c r="O25" s="200" t="s">
        <v>36</v>
      </c>
      <c r="P25" s="200">
        <f t="shared" si="1"/>
        <v>12</v>
      </c>
      <c r="Q25" s="200" t="s">
        <v>33</v>
      </c>
      <c r="R25" s="200">
        <f t="shared" si="2"/>
        <v>20</v>
      </c>
      <c r="S25" s="200" t="s">
        <v>33</v>
      </c>
      <c r="T25" s="200">
        <f t="shared" si="3"/>
        <v>20</v>
      </c>
      <c r="U25" s="200">
        <v>4</v>
      </c>
      <c r="V25" s="201">
        <f t="shared" si="4"/>
        <v>28</v>
      </c>
      <c r="W25" s="221"/>
      <c r="X25" s="219"/>
      <c r="Y25" s="37"/>
      <c r="Z25" s="37"/>
    </row>
    <row r="26" spans="1:26" ht="16.5" customHeight="1" thickBot="1" thickTop="1">
      <c r="A26" s="21">
        <v>14</v>
      </c>
      <c r="B26" s="240" t="s">
        <v>20</v>
      </c>
      <c r="C26" s="209" t="s">
        <v>28</v>
      </c>
      <c r="D26" s="200">
        <f>IF(OR(C26="-",C26=""),0,VLOOKUP(C26,очки,2,FALSE))</f>
        <v>0</v>
      </c>
      <c r="E26" s="13"/>
      <c r="F26" s="14"/>
      <c r="G26" s="200" t="s">
        <v>28</v>
      </c>
      <c r="H26" s="200">
        <f>IF(OR(G26="-",G26=""),0,VLOOKUP(G26,очки,2,FALSE))</f>
        <v>0</v>
      </c>
      <c r="I26" s="200" t="s">
        <v>28</v>
      </c>
      <c r="J26" s="200">
        <f t="shared" si="0"/>
        <v>0</v>
      </c>
      <c r="K26" s="15"/>
      <c r="L26" s="16"/>
      <c r="M26" s="13"/>
      <c r="N26" s="14"/>
      <c r="O26" s="209" t="s">
        <v>28</v>
      </c>
      <c r="P26" s="200">
        <f t="shared" si="1"/>
        <v>0</v>
      </c>
      <c r="Q26" s="211" t="s">
        <v>28</v>
      </c>
      <c r="R26" s="200">
        <f t="shared" si="2"/>
        <v>0</v>
      </c>
      <c r="S26" s="211"/>
      <c r="T26" s="200">
        <f t="shared" si="3"/>
        <v>0</v>
      </c>
      <c r="U26" s="209" t="s">
        <v>28</v>
      </c>
      <c r="V26" s="201">
        <v>0</v>
      </c>
      <c r="W26" s="221"/>
      <c r="X26" s="219"/>
      <c r="Y26" s="18"/>
      <c r="Z26" s="18"/>
    </row>
    <row r="27" spans="1:26" ht="16.5" customHeight="1" thickBot="1">
      <c r="A27" s="21">
        <v>15</v>
      </c>
      <c r="B27" s="240" t="s">
        <v>4</v>
      </c>
      <c r="C27" s="200"/>
      <c r="D27" s="200"/>
      <c r="E27" s="13"/>
      <c r="F27" s="14"/>
      <c r="G27" s="200"/>
      <c r="H27" s="200"/>
      <c r="I27" s="200"/>
      <c r="J27" s="200"/>
      <c r="K27" s="15"/>
      <c r="L27" s="16"/>
      <c r="M27" s="13"/>
      <c r="N27" s="14"/>
      <c r="O27" s="200"/>
      <c r="P27" s="200"/>
      <c r="Q27" s="200"/>
      <c r="R27" s="200"/>
      <c r="S27" s="200"/>
      <c r="T27" s="200"/>
      <c r="U27" s="200">
        <v>2</v>
      </c>
      <c r="V27" s="201">
        <v>32</v>
      </c>
      <c r="W27" s="221"/>
      <c r="X27" s="219"/>
      <c r="Y27" s="18"/>
      <c r="Z27" s="18"/>
    </row>
    <row r="28" spans="1:26" ht="16.5" customHeight="1" thickBot="1" thickTop="1">
      <c r="A28" s="21">
        <v>16</v>
      </c>
      <c r="B28" s="241" t="s">
        <v>15</v>
      </c>
      <c r="C28" s="200"/>
      <c r="D28" s="200"/>
      <c r="E28" s="13"/>
      <c r="F28" s="14"/>
      <c r="G28" s="200" t="s">
        <v>34</v>
      </c>
      <c r="H28" s="200">
        <v>18</v>
      </c>
      <c r="I28" s="200" t="s">
        <v>35</v>
      </c>
      <c r="J28" s="200">
        <f t="shared" si="0"/>
        <v>16</v>
      </c>
      <c r="K28" s="15"/>
      <c r="L28" s="16"/>
      <c r="M28" s="13"/>
      <c r="N28" s="14"/>
      <c r="O28" s="209" t="s">
        <v>28</v>
      </c>
      <c r="P28" s="200">
        <f t="shared" si="1"/>
        <v>0</v>
      </c>
      <c r="Q28" s="200" t="s">
        <v>28</v>
      </c>
      <c r="R28" s="200">
        <f t="shared" si="2"/>
        <v>0</v>
      </c>
      <c r="S28" s="200" t="s">
        <v>28</v>
      </c>
      <c r="T28" s="200">
        <f t="shared" si="3"/>
        <v>0</v>
      </c>
      <c r="U28" s="209" t="s">
        <v>28</v>
      </c>
      <c r="V28" s="201">
        <f t="shared" si="4"/>
        <v>0</v>
      </c>
      <c r="W28" s="222"/>
      <c r="X28" s="48"/>
      <c r="Y28" s="18"/>
      <c r="Z28" s="18"/>
    </row>
    <row r="29" spans="1:26" ht="16.5" customHeight="1" thickBot="1">
      <c r="A29" s="22">
        <v>17</v>
      </c>
      <c r="B29" s="242" t="s">
        <v>6</v>
      </c>
      <c r="C29" s="200" t="s">
        <v>33</v>
      </c>
      <c r="D29" s="210">
        <f>IF(OR(C29="-",C29=""),0,VLOOKUP(C29,очки,2,FALSE))</f>
        <v>20</v>
      </c>
      <c r="E29" s="67"/>
      <c r="F29" s="139"/>
      <c r="G29" s="210" t="s">
        <v>33</v>
      </c>
      <c r="H29" s="210">
        <f>IF(OR(G29="-",G29=""),0,VLOOKUP(G29,очки,2,FALSE))</f>
        <v>20</v>
      </c>
      <c r="I29" s="210" t="s">
        <v>36</v>
      </c>
      <c r="J29" s="210">
        <f t="shared" si="0"/>
        <v>14</v>
      </c>
      <c r="K29" s="68"/>
      <c r="L29" s="136"/>
      <c r="M29" s="67"/>
      <c r="N29" s="139"/>
      <c r="O29" s="210" t="s">
        <v>35</v>
      </c>
      <c r="P29" s="210">
        <f t="shared" si="1"/>
        <v>14</v>
      </c>
      <c r="Q29" s="200" t="s">
        <v>33</v>
      </c>
      <c r="R29" s="210">
        <f t="shared" si="2"/>
        <v>20</v>
      </c>
      <c r="S29" s="210"/>
      <c r="T29" s="210"/>
      <c r="U29" s="210">
        <v>11</v>
      </c>
      <c r="V29" s="224">
        <f t="shared" si="4"/>
        <v>14</v>
      </c>
      <c r="W29" s="223"/>
      <c r="X29" s="217"/>
      <c r="Y29" s="42"/>
      <c r="Z29" s="42"/>
    </row>
    <row r="30" ht="13.5" thickTop="1"/>
    <row r="32" spans="1:22" ht="15">
      <c r="A32" s="1" t="s">
        <v>21</v>
      </c>
      <c r="G32" s="12" t="s">
        <v>101</v>
      </c>
      <c r="M32" s="1" t="s">
        <v>22</v>
      </c>
      <c r="V32" s="12" t="s">
        <v>119</v>
      </c>
    </row>
    <row r="33" ht="36" customHeight="1"/>
  </sheetData>
  <sheetProtection/>
  <mergeCells count="32">
    <mergeCell ref="A1:X1"/>
    <mergeCell ref="A2:X2"/>
    <mergeCell ref="A4:X4"/>
    <mergeCell ref="A5:X5"/>
    <mergeCell ref="A6:X6"/>
    <mergeCell ref="K11:L11"/>
    <mergeCell ref="A10:A12"/>
    <mergeCell ref="M10:N10"/>
    <mergeCell ref="S11:T11"/>
    <mergeCell ref="U11:V11"/>
    <mergeCell ref="Q11:R11"/>
    <mergeCell ref="C10:D11"/>
    <mergeCell ref="U10:V10"/>
    <mergeCell ref="O11:P11"/>
    <mergeCell ref="A3:X3"/>
    <mergeCell ref="A7:X7"/>
    <mergeCell ref="I10:J10"/>
    <mergeCell ref="E11:F11"/>
    <mergeCell ref="A9:X9"/>
    <mergeCell ref="O10:P10"/>
    <mergeCell ref="W10:X11"/>
    <mergeCell ref="G11:H11"/>
    <mergeCell ref="I11:J11"/>
    <mergeCell ref="M11:N11"/>
    <mergeCell ref="Q10:R10"/>
    <mergeCell ref="E10:F10"/>
    <mergeCell ref="Z10:Z12"/>
    <mergeCell ref="B10:B12"/>
    <mergeCell ref="G10:H10"/>
    <mergeCell ref="K10:L10"/>
    <mergeCell ref="Y10:Y12"/>
    <mergeCell ref="S10:T10"/>
  </mergeCells>
  <printOptions/>
  <pageMargins left="0.33" right="0.16" top="0.71" bottom="0.28" header="0.73" footer="0.28"/>
  <pageSetup fitToHeight="1" fitToWidth="1"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3"/>
  <sheetViews>
    <sheetView tabSelected="1" view="pageLayout" zoomScaleSheetLayoutView="100" workbookViewId="0" topLeftCell="A37">
      <selection activeCell="AC25" sqref="AC25"/>
    </sheetView>
  </sheetViews>
  <sheetFormatPr defaultColWidth="9.25390625" defaultRowHeight="12.75"/>
  <cols>
    <col min="1" max="1" width="3.75390625" style="72" customWidth="1"/>
    <col min="2" max="6" width="6.25390625" style="72" customWidth="1"/>
    <col min="7" max="18" width="3.75390625" style="72" customWidth="1"/>
    <col min="19" max="21" width="5.375" style="72" customWidth="1"/>
    <col min="22" max="27" width="3.75390625" style="72" customWidth="1"/>
    <col min="28" max="16384" width="9.25390625" style="72" customWidth="1"/>
  </cols>
  <sheetData>
    <row r="1" spans="1:30" s="70" customFormat="1" ht="17.25" customHeight="1">
      <c r="A1" s="350" t="str">
        <f>Очки!I1</f>
        <v>ДЕПАРТАМЕНТ ПО МОЛОДЕЖНОЙ ПОЛИТИКЕ,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</row>
    <row r="2" spans="1:30" s="70" customFormat="1" ht="17.25" customHeight="1">
      <c r="A2" s="350" t="str">
        <f>Очки!I2</f>
        <v>ФИЗИЧЕСКОЙ КУЛЬТУРЕ И СПОРТУ ТОМСКОЙ ОБЛАСТИ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</row>
    <row r="3" spans="1:30" s="70" customFormat="1" ht="17.25" customHeight="1">
      <c r="A3" s="350" t="s">
        <v>105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</row>
    <row r="4" spans="1:30" s="70" customFormat="1" ht="17.25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</row>
    <row r="5" spans="1:30" ht="17.25" customHeight="1">
      <c r="A5" s="348" t="s">
        <v>96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</row>
    <row r="6" spans="1:30" ht="17.25" customHeight="1">
      <c r="A6" s="348" t="str">
        <f>Очки!I5</f>
        <v>«Стадион для всех»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</row>
    <row r="7" spans="1:30" ht="17.25" customHeight="1">
      <c r="A7" s="348" t="s">
        <v>75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</row>
    <row r="8" spans="1:21" ht="18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</row>
    <row r="9" spans="1:30" ht="19.5" customHeight="1">
      <c r="A9" s="73" t="s">
        <v>93</v>
      </c>
      <c r="C9" s="74"/>
      <c r="D9" s="75"/>
      <c r="E9" s="74"/>
      <c r="F9" s="75"/>
      <c r="G9" s="76"/>
      <c r="H9" s="76"/>
      <c r="I9" s="76"/>
      <c r="J9" s="76"/>
      <c r="K9" s="76"/>
      <c r="L9" s="75"/>
      <c r="M9" s="75"/>
      <c r="N9" s="75"/>
      <c r="O9" s="75"/>
      <c r="P9" s="75"/>
      <c r="Q9" s="76"/>
      <c r="R9" s="76"/>
      <c r="S9" s="76"/>
      <c r="T9" s="75"/>
      <c r="AD9" s="77" t="s">
        <v>132</v>
      </c>
    </row>
    <row r="10" spans="1:27" ht="19.5" customHeight="1" thickBot="1">
      <c r="A10" s="396" t="s">
        <v>69</v>
      </c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6"/>
      <c r="T10" s="396"/>
      <c r="U10" s="396"/>
      <c r="V10" s="449"/>
      <c r="W10" s="449"/>
      <c r="X10" s="449"/>
      <c r="Y10" s="449"/>
      <c r="Z10" s="449"/>
      <c r="AA10" s="449"/>
    </row>
    <row r="11" spans="1:28" ht="19.5" customHeight="1" thickBot="1" thickTop="1">
      <c r="A11" s="78" t="s">
        <v>26</v>
      </c>
      <c r="B11" s="345" t="s">
        <v>27</v>
      </c>
      <c r="C11" s="335"/>
      <c r="D11" s="335"/>
      <c r="E11" s="335"/>
      <c r="F11" s="336"/>
      <c r="G11" s="517">
        <v>1</v>
      </c>
      <c r="H11" s="335"/>
      <c r="I11" s="346"/>
      <c r="J11" s="334">
        <v>2</v>
      </c>
      <c r="K11" s="335"/>
      <c r="L11" s="346"/>
      <c r="M11" s="237"/>
      <c r="N11" s="237" t="s">
        <v>154</v>
      </c>
      <c r="O11" s="237"/>
      <c r="P11" s="334" t="s">
        <v>169</v>
      </c>
      <c r="Q11" s="335"/>
      <c r="R11" s="518"/>
      <c r="S11" s="334" t="s">
        <v>2</v>
      </c>
      <c r="T11" s="335"/>
      <c r="U11" s="335"/>
      <c r="V11" s="424" t="s">
        <v>150</v>
      </c>
      <c r="W11" s="425"/>
      <c r="X11" s="426"/>
      <c r="Y11" s="493"/>
      <c r="Z11" s="493"/>
      <c r="AA11" s="493"/>
      <c r="AB11" s="256"/>
    </row>
    <row r="12" spans="1:28" ht="19.5" customHeight="1" thickTop="1">
      <c r="A12" s="519">
        <v>1</v>
      </c>
      <c r="B12" s="409" t="s">
        <v>8</v>
      </c>
      <c r="C12" s="410"/>
      <c r="D12" s="410"/>
      <c r="E12" s="410"/>
      <c r="F12" s="411"/>
      <c r="G12" s="109"/>
      <c r="H12" s="110"/>
      <c r="I12" s="111"/>
      <c r="J12" s="121">
        <v>4</v>
      </c>
      <c r="K12" s="122" t="s">
        <v>58</v>
      </c>
      <c r="L12" s="123">
        <v>33</v>
      </c>
      <c r="M12" s="121">
        <v>11</v>
      </c>
      <c r="N12" s="122" t="s">
        <v>58</v>
      </c>
      <c r="O12" s="122">
        <v>62</v>
      </c>
      <c r="P12" s="431" t="s">
        <v>177</v>
      </c>
      <c r="Q12" s="432"/>
      <c r="R12" s="433"/>
      <c r="S12" s="383">
        <v>2</v>
      </c>
      <c r="T12" s="381"/>
      <c r="U12" s="381"/>
      <c r="V12" s="520">
        <v>3</v>
      </c>
      <c r="W12" s="381"/>
      <c r="X12" s="521"/>
      <c r="Y12" s="321"/>
      <c r="Z12" s="321"/>
      <c r="AA12" s="321"/>
      <c r="AB12" s="256"/>
    </row>
    <row r="13" spans="1:28" ht="19.5" customHeight="1" thickBot="1">
      <c r="A13" s="311"/>
      <c r="B13" s="315"/>
      <c r="C13" s="316"/>
      <c r="D13" s="316"/>
      <c r="E13" s="316"/>
      <c r="F13" s="317"/>
      <c r="G13" s="112"/>
      <c r="H13" s="125"/>
      <c r="I13" s="114"/>
      <c r="J13" s="333">
        <v>1</v>
      </c>
      <c r="K13" s="331"/>
      <c r="L13" s="332"/>
      <c r="M13" s="524">
        <v>1</v>
      </c>
      <c r="N13" s="525"/>
      <c r="O13" s="526"/>
      <c r="P13" s="470"/>
      <c r="Q13" s="471"/>
      <c r="R13" s="472"/>
      <c r="S13" s="329"/>
      <c r="T13" s="324"/>
      <c r="U13" s="324"/>
      <c r="V13" s="522"/>
      <c r="W13" s="324"/>
      <c r="X13" s="523"/>
      <c r="Y13" s="321"/>
      <c r="Z13" s="321"/>
      <c r="AA13" s="321"/>
      <c r="AB13" s="256"/>
    </row>
    <row r="14" spans="1:28" ht="19.5" customHeight="1">
      <c r="A14" s="310">
        <v>2</v>
      </c>
      <c r="B14" s="312" t="s">
        <v>6</v>
      </c>
      <c r="C14" s="313"/>
      <c r="D14" s="313"/>
      <c r="E14" s="313"/>
      <c r="F14" s="314"/>
      <c r="G14" s="95">
        <v>33</v>
      </c>
      <c r="H14" s="128" t="s">
        <v>58</v>
      </c>
      <c r="I14" s="96">
        <v>4</v>
      </c>
      <c r="J14" s="115"/>
      <c r="K14" s="116"/>
      <c r="L14" s="117"/>
      <c r="M14" s="83">
        <v>19</v>
      </c>
      <c r="N14" s="84" t="s">
        <v>58</v>
      </c>
      <c r="O14" s="84">
        <v>66</v>
      </c>
      <c r="P14" s="431" t="s">
        <v>178</v>
      </c>
      <c r="Q14" s="432"/>
      <c r="R14" s="433"/>
      <c r="S14" s="326">
        <v>3</v>
      </c>
      <c r="T14" s="327"/>
      <c r="U14" s="327"/>
      <c r="V14" s="527">
        <v>2</v>
      </c>
      <c r="W14" s="327"/>
      <c r="X14" s="528"/>
      <c r="Y14" s="321"/>
      <c r="Z14" s="321"/>
      <c r="AA14" s="321"/>
      <c r="AB14" s="256"/>
    </row>
    <row r="15" spans="1:28" ht="19.5" customHeight="1" thickBot="1">
      <c r="A15" s="311"/>
      <c r="B15" s="315"/>
      <c r="C15" s="316"/>
      <c r="D15" s="316"/>
      <c r="E15" s="316"/>
      <c r="F15" s="317"/>
      <c r="G15" s="529">
        <v>2</v>
      </c>
      <c r="H15" s="502"/>
      <c r="I15" s="530"/>
      <c r="J15" s="118"/>
      <c r="K15" s="113"/>
      <c r="L15" s="114"/>
      <c r="M15" s="333">
        <v>1</v>
      </c>
      <c r="N15" s="331"/>
      <c r="O15" s="531"/>
      <c r="P15" s="434"/>
      <c r="Q15" s="435"/>
      <c r="R15" s="436"/>
      <c r="S15" s="329"/>
      <c r="T15" s="324"/>
      <c r="U15" s="324"/>
      <c r="V15" s="522"/>
      <c r="W15" s="324"/>
      <c r="X15" s="523"/>
      <c r="Y15" s="321"/>
      <c r="Z15" s="321"/>
      <c r="AA15" s="321"/>
      <c r="AB15" s="256"/>
    </row>
    <row r="16" spans="1:28" ht="19.5" customHeight="1">
      <c r="A16" s="310">
        <v>3</v>
      </c>
      <c r="B16" s="312" t="s">
        <v>5</v>
      </c>
      <c r="C16" s="313"/>
      <c r="D16" s="313"/>
      <c r="E16" s="313"/>
      <c r="F16" s="314"/>
      <c r="G16" s="95">
        <v>62</v>
      </c>
      <c r="H16" s="128" t="s">
        <v>58</v>
      </c>
      <c r="I16" s="96">
        <v>11</v>
      </c>
      <c r="J16" s="94">
        <v>56</v>
      </c>
      <c r="K16" s="128" t="s">
        <v>58</v>
      </c>
      <c r="L16" s="96">
        <v>19</v>
      </c>
      <c r="M16" s="116"/>
      <c r="N16" s="116"/>
      <c r="O16" s="116"/>
      <c r="P16" s="437" t="s">
        <v>179</v>
      </c>
      <c r="Q16" s="438"/>
      <c r="R16" s="439"/>
      <c r="S16" s="326">
        <v>4</v>
      </c>
      <c r="T16" s="327"/>
      <c r="U16" s="327"/>
      <c r="V16" s="527">
        <v>1</v>
      </c>
      <c r="W16" s="327"/>
      <c r="X16" s="528"/>
      <c r="Y16" s="321"/>
      <c r="Z16" s="321"/>
      <c r="AA16" s="321"/>
      <c r="AB16" s="256"/>
    </row>
    <row r="17" spans="1:28" ht="19.5" customHeight="1" thickBot="1">
      <c r="A17" s="355"/>
      <c r="B17" s="356"/>
      <c r="C17" s="357"/>
      <c r="D17" s="357"/>
      <c r="E17" s="357"/>
      <c r="F17" s="358"/>
      <c r="G17" s="535">
        <v>2</v>
      </c>
      <c r="H17" s="364"/>
      <c r="I17" s="365"/>
      <c r="J17" s="366">
        <v>2</v>
      </c>
      <c r="K17" s="364"/>
      <c r="L17" s="365"/>
      <c r="M17" s="120"/>
      <c r="N17" s="120"/>
      <c r="O17" s="120"/>
      <c r="P17" s="434"/>
      <c r="Q17" s="435"/>
      <c r="R17" s="436"/>
      <c r="S17" s="362"/>
      <c r="T17" s="360"/>
      <c r="U17" s="360"/>
      <c r="V17" s="532"/>
      <c r="W17" s="533"/>
      <c r="X17" s="534"/>
      <c r="Y17" s="321"/>
      <c r="Z17" s="321"/>
      <c r="AA17" s="321"/>
      <c r="AB17" s="256"/>
    </row>
    <row r="18" ht="18" customHeight="1" thickTop="1"/>
    <row r="19" spans="1:27" ht="20.25" customHeight="1" thickBot="1">
      <c r="A19" s="396" t="s">
        <v>70</v>
      </c>
      <c r="B19" s="396"/>
      <c r="C19" s="396"/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396"/>
      <c r="Q19" s="396"/>
      <c r="R19" s="396"/>
      <c r="S19" s="396"/>
      <c r="T19" s="396"/>
      <c r="U19" s="396"/>
      <c r="V19" s="449"/>
      <c r="W19" s="449"/>
      <c r="X19" s="449"/>
      <c r="Y19" s="449"/>
      <c r="Z19" s="449"/>
      <c r="AA19" s="449"/>
    </row>
    <row r="20" spans="1:28" ht="19.5" customHeight="1" thickBot="1" thickTop="1">
      <c r="A20" s="78" t="s">
        <v>26</v>
      </c>
      <c r="B20" s="345" t="s">
        <v>27</v>
      </c>
      <c r="C20" s="335"/>
      <c r="D20" s="335"/>
      <c r="E20" s="335"/>
      <c r="F20" s="336"/>
      <c r="G20" s="335">
        <v>1</v>
      </c>
      <c r="H20" s="335"/>
      <c r="I20" s="346"/>
      <c r="J20" s="334">
        <v>2</v>
      </c>
      <c r="K20" s="335"/>
      <c r="L20" s="346"/>
      <c r="M20" s="237"/>
      <c r="N20" s="237" t="s">
        <v>154</v>
      </c>
      <c r="O20" s="237"/>
      <c r="P20" s="334">
        <v>3</v>
      </c>
      <c r="Q20" s="335"/>
      <c r="R20" s="335"/>
      <c r="S20" s="400" t="s">
        <v>176</v>
      </c>
      <c r="T20" s="401"/>
      <c r="U20" s="334"/>
      <c r="V20" s="453" t="s">
        <v>150</v>
      </c>
      <c r="W20" s="454"/>
      <c r="X20" s="455"/>
      <c r="Y20" s="493"/>
      <c r="Z20" s="493"/>
      <c r="AA20" s="493"/>
      <c r="AB20" s="256"/>
    </row>
    <row r="21" spans="1:28" ht="19.5" customHeight="1" thickTop="1">
      <c r="A21" s="408">
        <v>1</v>
      </c>
      <c r="B21" s="409" t="s">
        <v>120</v>
      </c>
      <c r="C21" s="410"/>
      <c r="D21" s="410"/>
      <c r="E21" s="410"/>
      <c r="F21" s="411"/>
      <c r="G21" s="109"/>
      <c r="H21" s="110"/>
      <c r="I21" s="111"/>
      <c r="J21" s="121">
        <v>43</v>
      </c>
      <c r="K21" s="122" t="s">
        <v>58</v>
      </c>
      <c r="L21" s="123">
        <v>16</v>
      </c>
      <c r="M21" s="227">
        <v>41</v>
      </c>
      <c r="N21" s="228" t="s">
        <v>58</v>
      </c>
      <c r="O21" s="228">
        <v>9</v>
      </c>
      <c r="P21" s="431" t="s">
        <v>180</v>
      </c>
      <c r="Q21" s="432"/>
      <c r="R21" s="433"/>
      <c r="S21" s="383">
        <v>4</v>
      </c>
      <c r="T21" s="381"/>
      <c r="U21" s="381"/>
      <c r="V21" s="540">
        <v>1</v>
      </c>
      <c r="W21" s="414"/>
      <c r="X21" s="541"/>
      <c r="Y21" s="321"/>
      <c r="Z21" s="321"/>
      <c r="AA21" s="321"/>
      <c r="AB21" s="256"/>
    </row>
    <row r="22" spans="1:28" ht="19.5" customHeight="1" thickBot="1">
      <c r="A22" s="338"/>
      <c r="B22" s="315"/>
      <c r="C22" s="316"/>
      <c r="D22" s="316"/>
      <c r="E22" s="316"/>
      <c r="F22" s="317"/>
      <c r="G22" s="112"/>
      <c r="H22" s="113"/>
      <c r="I22" s="114"/>
      <c r="J22" s="341">
        <v>2</v>
      </c>
      <c r="K22" s="342"/>
      <c r="L22" s="343"/>
      <c r="M22" s="542">
        <v>2</v>
      </c>
      <c r="N22" s="543"/>
      <c r="O22" s="544"/>
      <c r="P22" s="470"/>
      <c r="Q22" s="471"/>
      <c r="R22" s="472"/>
      <c r="S22" s="329"/>
      <c r="T22" s="324"/>
      <c r="U22" s="324"/>
      <c r="V22" s="538"/>
      <c r="W22" s="399"/>
      <c r="X22" s="539"/>
      <c r="Y22" s="321"/>
      <c r="Z22" s="321"/>
      <c r="AA22" s="321"/>
      <c r="AB22" s="256"/>
    </row>
    <row r="23" spans="1:28" ht="19.5" customHeight="1">
      <c r="A23" s="310">
        <v>2</v>
      </c>
      <c r="B23" s="312" t="s">
        <v>14</v>
      </c>
      <c r="C23" s="313"/>
      <c r="D23" s="313"/>
      <c r="E23" s="313"/>
      <c r="F23" s="314"/>
      <c r="G23" s="95">
        <v>16</v>
      </c>
      <c r="H23" s="128" t="s">
        <v>58</v>
      </c>
      <c r="I23" s="96">
        <v>43</v>
      </c>
      <c r="J23" s="115"/>
      <c r="K23" s="116"/>
      <c r="L23" s="117"/>
      <c r="M23" s="229">
        <v>40</v>
      </c>
      <c r="N23" s="226" t="s">
        <v>58</v>
      </c>
      <c r="O23" s="225">
        <v>24</v>
      </c>
      <c r="P23" s="431" t="s">
        <v>181</v>
      </c>
      <c r="Q23" s="432"/>
      <c r="R23" s="433"/>
      <c r="S23" s="326">
        <v>3</v>
      </c>
      <c r="T23" s="327"/>
      <c r="U23" s="327"/>
      <c r="V23" s="536">
        <v>2</v>
      </c>
      <c r="W23" s="398"/>
      <c r="X23" s="537"/>
      <c r="Y23" s="321"/>
      <c r="Z23" s="321"/>
      <c r="AA23" s="321"/>
      <c r="AB23" s="256"/>
    </row>
    <row r="24" spans="1:28" ht="19.5" customHeight="1" thickBot="1">
      <c r="A24" s="311"/>
      <c r="B24" s="315"/>
      <c r="C24" s="316"/>
      <c r="D24" s="316"/>
      <c r="E24" s="316"/>
      <c r="F24" s="317"/>
      <c r="G24" s="331">
        <v>1</v>
      </c>
      <c r="H24" s="331"/>
      <c r="I24" s="332"/>
      <c r="J24" s="118"/>
      <c r="K24" s="113"/>
      <c r="L24" s="114"/>
      <c r="M24" s="545">
        <v>2</v>
      </c>
      <c r="N24" s="546"/>
      <c r="O24" s="546"/>
      <c r="P24" s="434"/>
      <c r="Q24" s="435"/>
      <c r="R24" s="436"/>
      <c r="S24" s="329"/>
      <c r="T24" s="324"/>
      <c r="U24" s="324"/>
      <c r="V24" s="538"/>
      <c r="W24" s="399"/>
      <c r="X24" s="539"/>
      <c r="Y24" s="321"/>
      <c r="Z24" s="321"/>
      <c r="AA24" s="321"/>
      <c r="AB24" s="256"/>
    </row>
    <row r="25" spans="1:28" ht="19.5" customHeight="1">
      <c r="A25" s="310">
        <v>3</v>
      </c>
      <c r="B25" s="312" t="s">
        <v>10</v>
      </c>
      <c r="C25" s="313"/>
      <c r="D25" s="313"/>
      <c r="E25" s="313"/>
      <c r="F25" s="314"/>
      <c r="G25" s="95">
        <v>9</v>
      </c>
      <c r="H25" s="128" t="s">
        <v>58</v>
      </c>
      <c r="I25" s="96">
        <v>41</v>
      </c>
      <c r="J25" s="94">
        <v>24</v>
      </c>
      <c r="K25" s="128" t="s">
        <v>58</v>
      </c>
      <c r="L25" s="96">
        <v>40</v>
      </c>
      <c r="M25" s="116"/>
      <c r="N25" s="116"/>
      <c r="O25" s="116"/>
      <c r="P25" s="437" t="s">
        <v>182</v>
      </c>
      <c r="Q25" s="438"/>
      <c r="R25" s="439"/>
      <c r="S25" s="326">
        <v>2</v>
      </c>
      <c r="T25" s="327"/>
      <c r="U25" s="327"/>
      <c r="V25" s="536">
        <v>3</v>
      </c>
      <c r="W25" s="398"/>
      <c r="X25" s="537"/>
      <c r="Y25" s="321"/>
      <c r="Z25" s="321"/>
      <c r="AA25" s="321"/>
      <c r="AB25" s="256"/>
    </row>
    <row r="26" spans="1:28" ht="19.5" customHeight="1" thickBot="1">
      <c r="A26" s="355"/>
      <c r="B26" s="356"/>
      <c r="C26" s="357"/>
      <c r="D26" s="357"/>
      <c r="E26" s="357"/>
      <c r="F26" s="358"/>
      <c r="G26" s="364">
        <v>1</v>
      </c>
      <c r="H26" s="364"/>
      <c r="I26" s="365"/>
      <c r="J26" s="366">
        <v>1</v>
      </c>
      <c r="K26" s="364"/>
      <c r="L26" s="365"/>
      <c r="M26" s="120"/>
      <c r="N26" s="120"/>
      <c r="O26" s="120"/>
      <c r="P26" s="434"/>
      <c r="Q26" s="435"/>
      <c r="R26" s="436"/>
      <c r="S26" s="362"/>
      <c r="T26" s="360"/>
      <c r="U26" s="360"/>
      <c r="V26" s="547"/>
      <c r="W26" s="548"/>
      <c r="X26" s="549"/>
      <c r="Y26" s="321"/>
      <c r="Z26" s="321"/>
      <c r="AA26" s="321"/>
      <c r="AB26" s="256"/>
    </row>
    <row r="27" spans="1:27" ht="18" customHeight="1" thickTop="1">
      <c r="A27" s="124"/>
      <c r="B27" s="79"/>
      <c r="C27" s="79"/>
      <c r="D27" s="79"/>
      <c r="E27" s="79"/>
      <c r="F27" s="79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6"/>
      <c r="T27" s="97"/>
      <c r="U27" s="127"/>
      <c r="V27" s="97"/>
      <c r="W27" s="97"/>
      <c r="X27" s="97"/>
      <c r="Y27" s="97"/>
      <c r="Z27" s="97"/>
      <c r="AA27" s="97"/>
    </row>
    <row r="28" spans="1:30" ht="18" customHeight="1">
      <c r="A28" s="318"/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</row>
    <row r="29" spans="1:27" ht="44.25" customHeight="1" thickBot="1">
      <c r="A29" s="510" t="s">
        <v>167</v>
      </c>
      <c r="B29" s="510"/>
      <c r="C29" s="510"/>
      <c r="D29" s="510"/>
      <c r="E29" s="510"/>
      <c r="F29" s="510"/>
      <c r="G29" s="510"/>
      <c r="H29" s="510"/>
      <c r="I29" s="510"/>
      <c r="J29" s="510"/>
      <c r="K29" s="510"/>
      <c r="L29" s="510"/>
      <c r="M29" s="510"/>
      <c r="N29" s="510"/>
      <c r="O29" s="510"/>
      <c r="P29" s="510"/>
      <c r="Q29" s="510"/>
      <c r="R29" s="510"/>
      <c r="S29" s="510"/>
      <c r="T29" s="510"/>
      <c r="U29" s="510"/>
      <c r="V29" s="510"/>
      <c r="W29" s="510"/>
      <c r="X29" s="510"/>
      <c r="Y29" s="510"/>
      <c r="Z29" s="510"/>
      <c r="AA29" s="510"/>
    </row>
    <row r="30" spans="1:27" ht="19.5" customHeight="1" thickBot="1" thickTop="1">
      <c r="A30" s="78" t="s">
        <v>26</v>
      </c>
      <c r="B30" s="345" t="s">
        <v>27</v>
      </c>
      <c r="C30" s="335"/>
      <c r="D30" s="335"/>
      <c r="E30" s="335"/>
      <c r="F30" s="336"/>
      <c r="G30" s="517">
        <v>1</v>
      </c>
      <c r="H30" s="335"/>
      <c r="I30" s="346"/>
      <c r="J30" s="334">
        <v>2</v>
      </c>
      <c r="K30" s="335"/>
      <c r="L30" s="346"/>
      <c r="M30" s="237"/>
      <c r="N30" s="237"/>
      <c r="O30" s="237"/>
      <c r="P30" s="334">
        <v>3</v>
      </c>
      <c r="Q30" s="335"/>
      <c r="R30" s="518"/>
      <c r="S30" s="347" t="s">
        <v>68</v>
      </c>
      <c r="T30" s="335"/>
      <c r="U30" s="346"/>
      <c r="V30" s="334" t="s">
        <v>2</v>
      </c>
      <c r="W30" s="335"/>
      <c r="X30" s="346"/>
      <c r="Y30" s="334" t="s">
        <v>3</v>
      </c>
      <c r="Z30" s="335"/>
      <c r="AA30" s="336"/>
    </row>
    <row r="31" spans="1:27" ht="19.5" customHeight="1" thickTop="1">
      <c r="A31" s="519">
        <v>1</v>
      </c>
      <c r="B31" s="409" t="s">
        <v>5</v>
      </c>
      <c r="C31" s="410"/>
      <c r="D31" s="410"/>
      <c r="E31" s="410"/>
      <c r="F31" s="411"/>
      <c r="G31" s="109"/>
      <c r="H31" s="110"/>
      <c r="I31" s="111"/>
      <c r="J31" s="251">
        <v>4</v>
      </c>
      <c r="K31" s="252" t="s">
        <v>58</v>
      </c>
      <c r="L31" s="253">
        <v>33</v>
      </c>
      <c r="M31" s="99">
        <v>24</v>
      </c>
      <c r="N31" s="250" t="s">
        <v>58</v>
      </c>
      <c r="O31" s="90">
        <v>40</v>
      </c>
      <c r="P31" s="251">
        <v>11</v>
      </c>
      <c r="Q31" s="252" t="s">
        <v>58</v>
      </c>
      <c r="R31" s="252">
        <v>62</v>
      </c>
      <c r="S31" s="550">
        <f>G31+J31+P31</f>
        <v>15</v>
      </c>
      <c r="T31" s="381" t="s">
        <v>58</v>
      </c>
      <c r="U31" s="552">
        <f>I31+L31+R31</f>
        <v>95</v>
      </c>
      <c r="V31" s="383"/>
      <c r="W31" s="381"/>
      <c r="X31" s="382"/>
      <c r="Y31" s="383"/>
      <c r="Z31" s="381"/>
      <c r="AA31" s="384"/>
    </row>
    <row r="32" spans="1:27" ht="19.5" customHeight="1" thickBot="1">
      <c r="A32" s="311"/>
      <c r="B32" s="315"/>
      <c r="C32" s="316"/>
      <c r="D32" s="316"/>
      <c r="E32" s="316"/>
      <c r="F32" s="317"/>
      <c r="G32" s="112"/>
      <c r="H32" s="125"/>
      <c r="I32" s="114"/>
      <c r="J32" s="372">
        <v>1</v>
      </c>
      <c r="K32" s="370"/>
      <c r="L32" s="371"/>
      <c r="M32" s="367">
        <v>1</v>
      </c>
      <c r="N32" s="368"/>
      <c r="O32" s="369"/>
      <c r="P32" s="554">
        <v>1</v>
      </c>
      <c r="Q32" s="555"/>
      <c r="R32" s="556"/>
      <c r="S32" s="551"/>
      <c r="T32" s="324"/>
      <c r="U32" s="553"/>
      <c r="V32" s="329"/>
      <c r="W32" s="324"/>
      <c r="X32" s="325"/>
      <c r="Y32" s="329"/>
      <c r="Z32" s="324"/>
      <c r="AA32" s="330"/>
    </row>
    <row r="33" spans="1:27" ht="19.5" customHeight="1">
      <c r="A33" s="310">
        <v>2</v>
      </c>
      <c r="B33" s="312" t="s">
        <v>14</v>
      </c>
      <c r="C33" s="313"/>
      <c r="D33" s="313"/>
      <c r="E33" s="313"/>
      <c r="F33" s="314"/>
      <c r="G33" s="89">
        <v>33</v>
      </c>
      <c r="H33" s="250" t="s">
        <v>58</v>
      </c>
      <c r="I33" s="90">
        <v>4</v>
      </c>
      <c r="J33" s="115"/>
      <c r="K33" s="116"/>
      <c r="L33" s="117"/>
      <c r="M33" s="99">
        <v>24</v>
      </c>
      <c r="N33" s="250" t="s">
        <v>58</v>
      </c>
      <c r="O33" s="90">
        <v>40</v>
      </c>
      <c r="P33" s="106">
        <v>19</v>
      </c>
      <c r="Q33" s="107" t="s">
        <v>58</v>
      </c>
      <c r="R33" s="107">
        <v>66</v>
      </c>
      <c r="S33" s="557">
        <f>G33+J33+P33</f>
        <v>52</v>
      </c>
      <c r="T33" s="327" t="s">
        <v>58</v>
      </c>
      <c r="U33" s="558">
        <f>I33+L33+R33</f>
        <v>70</v>
      </c>
      <c r="V33" s="326"/>
      <c r="W33" s="327"/>
      <c r="X33" s="559"/>
      <c r="Y33" s="326"/>
      <c r="Z33" s="327"/>
      <c r="AA33" s="328"/>
    </row>
    <row r="34" spans="1:27" ht="19.5" customHeight="1" thickBot="1">
      <c r="A34" s="311"/>
      <c r="B34" s="315"/>
      <c r="C34" s="316"/>
      <c r="D34" s="316"/>
      <c r="E34" s="316"/>
      <c r="F34" s="317"/>
      <c r="G34" s="570">
        <v>2</v>
      </c>
      <c r="H34" s="571"/>
      <c r="I34" s="572"/>
      <c r="J34" s="118"/>
      <c r="K34" s="113"/>
      <c r="L34" s="114"/>
      <c r="M34" s="367">
        <v>1</v>
      </c>
      <c r="N34" s="368"/>
      <c r="O34" s="369"/>
      <c r="P34" s="372">
        <v>1</v>
      </c>
      <c r="Q34" s="370"/>
      <c r="R34" s="573"/>
      <c r="S34" s="551"/>
      <c r="T34" s="324"/>
      <c r="U34" s="553"/>
      <c r="V34" s="329"/>
      <c r="W34" s="324"/>
      <c r="X34" s="325"/>
      <c r="Y34" s="329"/>
      <c r="Z34" s="324"/>
      <c r="AA34" s="330"/>
    </row>
    <row r="35" spans="1:27" ht="19.5" customHeight="1">
      <c r="A35" s="310">
        <v>3</v>
      </c>
      <c r="B35" s="312" t="s">
        <v>4</v>
      </c>
      <c r="C35" s="313"/>
      <c r="D35" s="313"/>
      <c r="E35" s="313"/>
      <c r="F35" s="314"/>
      <c r="G35" s="89">
        <v>62</v>
      </c>
      <c r="H35" s="250" t="s">
        <v>58</v>
      </c>
      <c r="I35" s="90">
        <v>11</v>
      </c>
      <c r="J35" s="99">
        <v>56</v>
      </c>
      <c r="K35" s="250" t="s">
        <v>58</v>
      </c>
      <c r="L35" s="90">
        <v>19</v>
      </c>
      <c r="M35" s="116"/>
      <c r="N35" s="116"/>
      <c r="O35" s="116"/>
      <c r="P35" s="99">
        <v>24</v>
      </c>
      <c r="Q35" s="250" t="s">
        <v>58</v>
      </c>
      <c r="R35" s="90">
        <v>40</v>
      </c>
      <c r="S35" s="557">
        <f>G35+J35+P35</f>
        <v>142</v>
      </c>
      <c r="T35" s="327" t="s">
        <v>58</v>
      </c>
      <c r="U35" s="558">
        <f>I35+L35+R35</f>
        <v>70</v>
      </c>
      <c r="V35" s="326"/>
      <c r="W35" s="327"/>
      <c r="X35" s="559"/>
      <c r="Y35" s="326"/>
      <c r="Z35" s="327"/>
      <c r="AA35" s="328"/>
    </row>
    <row r="36" spans="1:27" ht="19.5" customHeight="1" thickBot="1">
      <c r="A36" s="560"/>
      <c r="B36" s="561"/>
      <c r="C36" s="562"/>
      <c r="D36" s="562"/>
      <c r="E36" s="562"/>
      <c r="F36" s="563"/>
      <c r="G36" s="569">
        <v>2</v>
      </c>
      <c r="H36" s="555"/>
      <c r="I36" s="565"/>
      <c r="J36" s="554">
        <v>2</v>
      </c>
      <c r="K36" s="555"/>
      <c r="L36" s="565"/>
      <c r="M36" s="255"/>
      <c r="N36" s="255"/>
      <c r="O36" s="255"/>
      <c r="P36" s="554">
        <v>1</v>
      </c>
      <c r="Q36" s="555"/>
      <c r="R36" s="565"/>
      <c r="S36" s="564"/>
      <c r="T36" s="533"/>
      <c r="U36" s="574"/>
      <c r="V36" s="566"/>
      <c r="W36" s="533"/>
      <c r="X36" s="567"/>
      <c r="Y36" s="566"/>
      <c r="Z36" s="533"/>
      <c r="AA36" s="568"/>
    </row>
    <row r="37" spans="1:27" ht="20.25" customHeight="1">
      <c r="A37" s="578">
        <v>3</v>
      </c>
      <c r="B37" s="377" t="s">
        <v>6</v>
      </c>
      <c r="C37" s="378"/>
      <c r="D37" s="378"/>
      <c r="E37" s="378"/>
      <c r="F37" s="379"/>
      <c r="G37" s="107">
        <v>9</v>
      </c>
      <c r="H37" s="107" t="s">
        <v>58</v>
      </c>
      <c r="I37" s="108">
        <v>41</v>
      </c>
      <c r="J37" s="106">
        <v>24</v>
      </c>
      <c r="K37" s="107" t="s">
        <v>58</v>
      </c>
      <c r="L37" s="108">
        <v>40</v>
      </c>
      <c r="M37" s="106">
        <v>24</v>
      </c>
      <c r="N37" s="107" t="s">
        <v>58</v>
      </c>
      <c r="O37" s="108">
        <v>40</v>
      </c>
      <c r="P37" s="254"/>
      <c r="Q37" s="125"/>
      <c r="R37" s="125"/>
      <c r="S37" s="579">
        <f>G37+J37+P37</f>
        <v>33</v>
      </c>
      <c r="T37" s="321" t="s">
        <v>58</v>
      </c>
      <c r="U37" s="575">
        <f>I37+L37+R37</f>
        <v>81</v>
      </c>
      <c r="V37" s="339"/>
      <c r="W37" s="321"/>
      <c r="X37" s="322"/>
      <c r="Y37" s="339"/>
      <c r="Z37" s="321"/>
      <c r="AA37" s="340"/>
    </row>
    <row r="38" spans="1:27" ht="20.25" customHeight="1" thickBot="1">
      <c r="A38" s="355"/>
      <c r="B38" s="356"/>
      <c r="C38" s="357"/>
      <c r="D38" s="357"/>
      <c r="E38" s="357"/>
      <c r="F38" s="358"/>
      <c r="G38" s="577">
        <v>1</v>
      </c>
      <c r="H38" s="368"/>
      <c r="I38" s="369"/>
      <c r="J38" s="367">
        <v>1</v>
      </c>
      <c r="K38" s="368"/>
      <c r="L38" s="369"/>
      <c r="M38" s="367">
        <v>1</v>
      </c>
      <c r="N38" s="368"/>
      <c r="O38" s="369"/>
      <c r="P38" s="119"/>
      <c r="Q38" s="120"/>
      <c r="R38" s="120"/>
      <c r="S38" s="580"/>
      <c r="T38" s="581"/>
      <c r="U38" s="576"/>
      <c r="V38" s="362"/>
      <c r="W38" s="360"/>
      <c r="X38" s="361"/>
      <c r="Y38" s="362"/>
      <c r="Z38" s="360"/>
      <c r="AA38" s="363"/>
    </row>
    <row r="39" spans="1:27" ht="20.25" customHeight="1" thickTop="1">
      <c r="A39" s="249"/>
      <c r="B39" s="249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</row>
    <row r="40" spans="1:30" ht="18" customHeight="1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</row>
    <row r="41" spans="1:30" ht="18" customHeight="1">
      <c r="A41" s="130" t="s">
        <v>26</v>
      </c>
      <c r="B41" s="389" t="s">
        <v>27</v>
      </c>
      <c r="C41" s="389"/>
      <c r="D41" s="389"/>
      <c r="E41" s="389"/>
      <c r="F41" s="389"/>
      <c r="G41" s="389" t="s">
        <v>3</v>
      </c>
      <c r="H41" s="389"/>
      <c r="I41" s="389"/>
      <c r="J41" s="389" t="s">
        <v>2</v>
      </c>
      <c r="K41" s="389"/>
      <c r="L41" s="389"/>
      <c r="M41" s="247"/>
      <c r="N41" s="247"/>
      <c r="O41" s="247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</row>
    <row r="42" spans="1:30" ht="18" customHeight="1">
      <c r="A42" s="132">
        <v>1</v>
      </c>
      <c r="B42" s="404"/>
      <c r="C42" s="405"/>
      <c r="D42" s="405"/>
      <c r="E42" s="405"/>
      <c r="F42" s="406"/>
      <c r="G42" s="385">
        <v>1</v>
      </c>
      <c r="H42" s="386"/>
      <c r="I42" s="387"/>
      <c r="J42" s="388">
        <v>34</v>
      </c>
      <c r="K42" s="388"/>
      <c r="L42" s="388"/>
      <c r="M42" s="248"/>
      <c r="N42" s="248"/>
      <c r="O42" s="248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</row>
    <row r="43" spans="1:30" ht="18" customHeight="1">
      <c r="A43" s="132">
        <v>2</v>
      </c>
      <c r="B43" s="404"/>
      <c r="C43" s="405"/>
      <c r="D43" s="405"/>
      <c r="E43" s="405"/>
      <c r="F43" s="406"/>
      <c r="G43" s="385">
        <v>2</v>
      </c>
      <c r="H43" s="386"/>
      <c r="I43" s="387"/>
      <c r="J43" s="388">
        <v>32</v>
      </c>
      <c r="K43" s="388"/>
      <c r="L43" s="388"/>
      <c r="M43" s="248"/>
      <c r="N43" s="248"/>
      <c r="O43" s="248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</row>
    <row r="44" spans="1:30" ht="18" customHeight="1">
      <c r="A44" s="132">
        <v>3</v>
      </c>
      <c r="B44" s="404"/>
      <c r="C44" s="405"/>
      <c r="D44" s="405"/>
      <c r="E44" s="405"/>
      <c r="F44" s="406"/>
      <c r="G44" s="385">
        <v>3</v>
      </c>
      <c r="H44" s="386"/>
      <c r="I44" s="387"/>
      <c r="J44" s="388">
        <v>30</v>
      </c>
      <c r="K44" s="388"/>
      <c r="L44" s="388"/>
      <c r="M44" s="248"/>
      <c r="N44" s="248"/>
      <c r="O44" s="248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</row>
    <row r="45" spans="1:30" ht="18" customHeight="1">
      <c r="A45" s="132">
        <v>4</v>
      </c>
      <c r="B45" s="404"/>
      <c r="C45" s="405"/>
      <c r="D45" s="405"/>
      <c r="E45" s="405"/>
      <c r="F45" s="406"/>
      <c r="G45" s="385">
        <v>4</v>
      </c>
      <c r="H45" s="386"/>
      <c r="I45" s="387"/>
      <c r="J45" s="388">
        <v>28</v>
      </c>
      <c r="K45" s="388"/>
      <c r="L45" s="388"/>
      <c r="M45" s="248"/>
      <c r="N45" s="248"/>
      <c r="O45" s="248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</row>
    <row r="46" spans="1:30" ht="18" customHeight="1">
      <c r="A46" s="132">
        <v>5</v>
      </c>
      <c r="B46" s="404" t="s">
        <v>166</v>
      </c>
      <c r="C46" s="405"/>
      <c r="D46" s="405"/>
      <c r="E46" s="405"/>
      <c r="F46" s="406"/>
      <c r="G46" s="385">
        <v>5</v>
      </c>
      <c r="H46" s="386"/>
      <c r="I46" s="387"/>
      <c r="J46" s="388">
        <v>26</v>
      </c>
      <c r="K46" s="388"/>
      <c r="L46" s="388"/>
      <c r="M46" s="248"/>
      <c r="N46" s="248"/>
      <c r="O46" s="248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</row>
    <row r="47" spans="1:30" ht="18" customHeight="1">
      <c r="A47" s="132">
        <v>6</v>
      </c>
      <c r="B47" s="404" t="s">
        <v>8</v>
      </c>
      <c r="C47" s="405"/>
      <c r="D47" s="405"/>
      <c r="E47" s="405"/>
      <c r="F47" s="406"/>
      <c r="G47" s="385">
        <v>6</v>
      </c>
      <c r="H47" s="386"/>
      <c r="I47" s="387"/>
      <c r="J47" s="388">
        <v>24</v>
      </c>
      <c r="K47" s="388"/>
      <c r="L47" s="388"/>
      <c r="M47" s="248"/>
      <c r="N47" s="248"/>
      <c r="O47" s="248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</row>
    <row r="48" spans="1:30" ht="18" customHeight="1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</row>
    <row r="49" spans="1:30" ht="18" customHeight="1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</row>
    <row r="50" spans="1:30" ht="18" customHeight="1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</row>
    <row r="51" spans="1:30" ht="18" customHeight="1">
      <c r="A51" s="79" t="s">
        <v>164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</row>
    <row r="52" spans="1:30" ht="18" customHeight="1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</row>
    <row r="53" spans="1:30" ht="18" customHeight="1">
      <c r="A53" s="79" t="s">
        <v>165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</row>
  </sheetData>
  <sheetProtection/>
  <mergeCells count="141">
    <mergeCell ref="Y37:AA38"/>
    <mergeCell ref="G38:I38"/>
    <mergeCell ref="J38:L38"/>
    <mergeCell ref="A37:A38"/>
    <mergeCell ref="B37:F38"/>
    <mergeCell ref="S37:S38"/>
    <mergeCell ref="T37:T38"/>
    <mergeCell ref="M38:O38"/>
    <mergeCell ref="J36:L36"/>
    <mergeCell ref="G34:I34"/>
    <mergeCell ref="P34:R34"/>
    <mergeCell ref="U35:U36"/>
    <mergeCell ref="U37:U38"/>
    <mergeCell ref="V37:X38"/>
    <mergeCell ref="Y33:AA34"/>
    <mergeCell ref="A35:A36"/>
    <mergeCell ref="B35:F36"/>
    <mergeCell ref="S35:S36"/>
    <mergeCell ref="T35:T36"/>
    <mergeCell ref="M34:O34"/>
    <mergeCell ref="P36:R36"/>
    <mergeCell ref="V35:X36"/>
    <mergeCell ref="Y35:AA36"/>
    <mergeCell ref="G36:I36"/>
    <mergeCell ref="V31:X32"/>
    <mergeCell ref="Y31:AA32"/>
    <mergeCell ref="J32:L32"/>
    <mergeCell ref="P32:R32"/>
    <mergeCell ref="A33:A34"/>
    <mergeCell ref="B33:F34"/>
    <mergeCell ref="S33:S34"/>
    <mergeCell ref="T33:T34"/>
    <mergeCell ref="U33:U34"/>
    <mergeCell ref="V33:X34"/>
    <mergeCell ref="B41:F41"/>
    <mergeCell ref="J30:L30"/>
    <mergeCell ref="P30:R30"/>
    <mergeCell ref="V30:X30"/>
    <mergeCell ref="Y30:AA30"/>
    <mergeCell ref="A31:A32"/>
    <mergeCell ref="B31:F32"/>
    <mergeCell ref="S31:S32"/>
    <mergeCell ref="T31:T32"/>
    <mergeCell ref="U31:U32"/>
    <mergeCell ref="G46:I46"/>
    <mergeCell ref="J46:L46"/>
    <mergeCell ref="B42:F42"/>
    <mergeCell ref="G42:I42"/>
    <mergeCell ref="J42:L42"/>
    <mergeCell ref="B43:F43"/>
    <mergeCell ref="G43:I43"/>
    <mergeCell ref="J43:L43"/>
    <mergeCell ref="B47:F47"/>
    <mergeCell ref="G47:I47"/>
    <mergeCell ref="J47:L47"/>
    <mergeCell ref="B44:F44"/>
    <mergeCell ref="G44:I44"/>
    <mergeCell ref="J44:L44"/>
    <mergeCell ref="B45:F45"/>
    <mergeCell ref="G45:I45"/>
    <mergeCell ref="J45:L45"/>
    <mergeCell ref="B46:F46"/>
    <mergeCell ref="G41:I41"/>
    <mergeCell ref="J41:L41"/>
    <mergeCell ref="S30:U30"/>
    <mergeCell ref="V25:X26"/>
    <mergeCell ref="Y25:AA26"/>
    <mergeCell ref="G26:I26"/>
    <mergeCell ref="J26:L26"/>
    <mergeCell ref="A28:AD28"/>
    <mergeCell ref="A29:AA29"/>
    <mergeCell ref="M32:O32"/>
    <mergeCell ref="A23:A24"/>
    <mergeCell ref="B23:F24"/>
    <mergeCell ref="B30:F30"/>
    <mergeCell ref="G30:I30"/>
    <mergeCell ref="G24:I24"/>
    <mergeCell ref="M24:O24"/>
    <mergeCell ref="A25:A26"/>
    <mergeCell ref="B25:F26"/>
    <mergeCell ref="A21:A22"/>
    <mergeCell ref="B21:F22"/>
    <mergeCell ref="V21:X22"/>
    <mergeCell ref="Y21:AA22"/>
    <mergeCell ref="J22:L22"/>
    <mergeCell ref="M22:O22"/>
    <mergeCell ref="P20:R20"/>
    <mergeCell ref="S20:U20"/>
    <mergeCell ref="V20:X20"/>
    <mergeCell ref="Y20:AA20"/>
    <mergeCell ref="V23:X24"/>
    <mergeCell ref="Y23:AA24"/>
    <mergeCell ref="A16:A17"/>
    <mergeCell ref="B16:F17"/>
    <mergeCell ref="V16:X17"/>
    <mergeCell ref="Y16:AA17"/>
    <mergeCell ref="G17:I17"/>
    <mergeCell ref="J17:L17"/>
    <mergeCell ref="A14:A15"/>
    <mergeCell ref="B14:F15"/>
    <mergeCell ref="V14:X15"/>
    <mergeCell ref="Y14:AA15"/>
    <mergeCell ref="G15:I15"/>
    <mergeCell ref="M15:O15"/>
    <mergeCell ref="Y11:AA11"/>
    <mergeCell ref="A12:A13"/>
    <mergeCell ref="B12:F13"/>
    <mergeCell ref="V12:X13"/>
    <mergeCell ref="Y12:AA13"/>
    <mergeCell ref="J13:L13"/>
    <mergeCell ref="M13:O13"/>
    <mergeCell ref="B11:F11"/>
    <mergeCell ref="G11:I11"/>
    <mergeCell ref="J11:L11"/>
    <mergeCell ref="P11:R11"/>
    <mergeCell ref="S11:U11"/>
    <mergeCell ref="V11:X11"/>
    <mergeCell ref="A7:AD7"/>
    <mergeCell ref="A10:AA10"/>
    <mergeCell ref="A1:AD1"/>
    <mergeCell ref="A2:AD2"/>
    <mergeCell ref="A3:AD3"/>
    <mergeCell ref="A4:AD4"/>
    <mergeCell ref="A5:AD5"/>
    <mergeCell ref="A6:AD6"/>
    <mergeCell ref="P12:R13"/>
    <mergeCell ref="P14:R15"/>
    <mergeCell ref="P16:R17"/>
    <mergeCell ref="P21:R22"/>
    <mergeCell ref="P23:R24"/>
    <mergeCell ref="P25:R26"/>
    <mergeCell ref="A19:AA19"/>
    <mergeCell ref="B20:F20"/>
    <mergeCell ref="G20:I20"/>
    <mergeCell ref="J20:L20"/>
    <mergeCell ref="S12:U13"/>
    <mergeCell ref="S14:U15"/>
    <mergeCell ref="S16:U17"/>
    <mergeCell ref="S21:U22"/>
    <mergeCell ref="S23:U24"/>
    <mergeCell ref="S25:U26"/>
  </mergeCells>
  <printOptions/>
  <pageMargins left="0.7086614173228347" right="0.2362204724409449" top="0.31496062992125984" bottom="0.4724409448818898" header="0.31496062992125984" footer="0.31496062992125984"/>
  <pageSetup fitToHeight="1" fitToWidth="1" horizontalDpi="600" verticalDpi="600" orientation="portrait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K19" sqref="K19"/>
    </sheetView>
  </sheetViews>
  <sheetFormatPr defaultColWidth="9.00390625" defaultRowHeight="12.75"/>
  <cols>
    <col min="7" max="7" width="22.75390625" style="0" customWidth="1"/>
  </cols>
  <sheetData>
    <row r="1" spans="1:17" ht="12.75">
      <c r="A1" t="s">
        <v>3</v>
      </c>
      <c r="B1" t="s">
        <v>2</v>
      </c>
      <c r="C1" t="s">
        <v>3</v>
      </c>
      <c r="D1" t="s">
        <v>55</v>
      </c>
      <c r="E1" t="s">
        <v>3</v>
      </c>
      <c r="F1" t="s">
        <v>56</v>
      </c>
      <c r="I1" t="s">
        <v>23</v>
      </c>
      <c r="Q1" t="s">
        <v>31</v>
      </c>
    </row>
    <row r="2" spans="1:9" ht="12.75">
      <c r="A2">
        <v>1</v>
      </c>
      <c r="B2">
        <v>34</v>
      </c>
      <c r="C2">
        <v>1</v>
      </c>
      <c r="D2">
        <v>34</v>
      </c>
      <c r="E2">
        <v>1</v>
      </c>
      <c r="F2">
        <v>34</v>
      </c>
      <c r="I2" t="s">
        <v>24</v>
      </c>
    </row>
    <row r="3" spans="1:20" ht="12.75">
      <c r="A3">
        <v>2</v>
      </c>
      <c r="B3">
        <v>32</v>
      </c>
      <c r="C3">
        <v>2</v>
      </c>
      <c r="D3">
        <v>32</v>
      </c>
      <c r="E3">
        <v>2</v>
      </c>
      <c r="F3">
        <v>32</v>
      </c>
      <c r="Q3" s="43" t="s">
        <v>80</v>
      </c>
      <c r="R3" s="43"/>
      <c r="S3" s="43"/>
      <c r="T3" s="43"/>
    </row>
    <row r="4" spans="1:9" ht="12.75">
      <c r="A4">
        <v>3</v>
      </c>
      <c r="B4">
        <v>30</v>
      </c>
      <c r="C4">
        <v>3</v>
      </c>
      <c r="D4">
        <v>30</v>
      </c>
      <c r="E4">
        <v>3</v>
      </c>
      <c r="F4">
        <v>30</v>
      </c>
      <c r="I4" t="s">
        <v>81</v>
      </c>
    </row>
    <row r="5" spans="1:9" ht="12.75">
      <c r="A5">
        <v>4</v>
      </c>
      <c r="B5">
        <v>28</v>
      </c>
      <c r="C5">
        <v>4</v>
      </c>
      <c r="D5">
        <v>28</v>
      </c>
      <c r="E5">
        <v>4</v>
      </c>
      <c r="F5">
        <v>28</v>
      </c>
      <c r="I5" t="s">
        <v>53</v>
      </c>
    </row>
    <row r="6" spans="1:9" ht="12.75">
      <c r="A6">
        <v>5</v>
      </c>
      <c r="B6">
        <v>26</v>
      </c>
      <c r="C6">
        <v>5</v>
      </c>
      <c r="D6">
        <v>26</v>
      </c>
      <c r="E6">
        <v>5</v>
      </c>
      <c r="F6">
        <v>26</v>
      </c>
      <c r="I6" t="s">
        <v>83</v>
      </c>
    </row>
    <row r="7" spans="1:9" ht="12.75">
      <c r="A7">
        <v>6</v>
      </c>
      <c r="B7">
        <v>24</v>
      </c>
      <c r="C7">
        <v>6</v>
      </c>
      <c r="D7">
        <v>24</v>
      </c>
      <c r="E7">
        <v>6</v>
      </c>
      <c r="F7">
        <v>24</v>
      </c>
      <c r="I7" t="s">
        <v>82</v>
      </c>
    </row>
    <row r="8" spans="1:9" ht="12.75">
      <c r="A8">
        <v>7</v>
      </c>
      <c r="B8">
        <v>22</v>
      </c>
      <c r="C8">
        <v>7</v>
      </c>
      <c r="D8">
        <v>22</v>
      </c>
      <c r="E8">
        <v>7</v>
      </c>
      <c r="F8">
        <v>22</v>
      </c>
      <c r="I8" t="s">
        <v>25</v>
      </c>
    </row>
    <row r="9" spans="1:6" ht="12.75">
      <c r="A9">
        <v>8</v>
      </c>
      <c r="B9">
        <v>20</v>
      </c>
      <c r="C9">
        <v>8</v>
      </c>
      <c r="D9">
        <v>20</v>
      </c>
      <c r="E9">
        <v>8</v>
      </c>
      <c r="F9">
        <v>20</v>
      </c>
    </row>
    <row r="10" spans="1:11" ht="12.75">
      <c r="A10">
        <v>9</v>
      </c>
      <c r="B10">
        <v>18</v>
      </c>
      <c r="C10">
        <v>9</v>
      </c>
      <c r="D10">
        <v>18</v>
      </c>
      <c r="E10">
        <v>9</v>
      </c>
      <c r="F10">
        <v>18</v>
      </c>
      <c r="I10" t="s">
        <v>21</v>
      </c>
      <c r="K10" t="s">
        <v>39</v>
      </c>
    </row>
    <row r="11" spans="1:11" ht="12.75">
      <c r="A11">
        <v>10</v>
      </c>
      <c r="B11">
        <v>16</v>
      </c>
      <c r="C11">
        <v>10</v>
      </c>
      <c r="D11">
        <v>16</v>
      </c>
      <c r="E11">
        <v>10</v>
      </c>
      <c r="F11">
        <v>16</v>
      </c>
      <c r="I11" t="s">
        <v>22</v>
      </c>
      <c r="K11" t="s">
        <v>79</v>
      </c>
    </row>
    <row r="12" spans="1:7" ht="12.75">
      <c r="A12">
        <v>11</v>
      </c>
      <c r="B12">
        <v>14</v>
      </c>
      <c r="C12">
        <v>11</v>
      </c>
      <c r="D12">
        <v>14</v>
      </c>
      <c r="E12">
        <v>11</v>
      </c>
      <c r="F12">
        <v>14</v>
      </c>
      <c r="G12" s="9" t="s">
        <v>18</v>
      </c>
    </row>
    <row r="13" spans="1:7" ht="12.75">
      <c r="A13">
        <v>12</v>
      </c>
      <c r="B13">
        <v>12</v>
      </c>
      <c r="C13">
        <v>12</v>
      </c>
      <c r="D13">
        <v>12</v>
      </c>
      <c r="E13">
        <v>12</v>
      </c>
      <c r="F13">
        <v>12</v>
      </c>
      <c r="G13" s="9" t="s">
        <v>8</v>
      </c>
    </row>
    <row r="14" spans="1:7" ht="12.75">
      <c r="A14">
        <v>13</v>
      </c>
      <c r="B14">
        <v>10</v>
      </c>
      <c r="C14">
        <v>13</v>
      </c>
      <c r="D14">
        <v>10</v>
      </c>
      <c r="E14">
        <v>13</v>
      </c>
      <c r="F14">
        <v>10</v>
      </c>
      <c r="G14" s="9" t="s">
        <v>16</v>
      </c>
    </row>
    <row r="15" spans="1:7" ht="12.75">
      <c r="A15">
        <v>14</v>
      </c>
      <c r="B15">
        <v>8</v>
      </c>
      <c r="C15">
        <v>14</v>
      </c>
      <c r="D15">
        <v>8</v>
      </c>
      <c r="E15">
        <v>14</v>
      </c>
      <c r="F15">
        <v>8</v>
      </c>
      <c r="G15" s="9" t="s">
        <v>14</v>
      </c>
    </row>
    <row r="16" spans="1:7" ht="12.75">
      <c r="A16">
        <v>15</v>
      </c>
      <c r="B16">
        <v>6</v>
      </c>
      <c r="C16">
        <v>15</v>
      </c>
      <c r="D16">
        <v>6</v>
      </c>
      <c r="E16">
        <v>15</v>
      </c>
      <c r="F16">
        <v>6</v>
      </c>
      <c r="G16" s="9" t="s">
        <v>19</v>
      </c>
    </row>
    <row r="17" spans="1:7" ht="12.75">
      <c r="A17">
        <v>16</v>
      </c>
      <c r="B17">
        <v>4</v>
      </c>
      <c r="C17">
        <v>16</v>
      </c>
      <c r="D17">
        <v>4</v>
      </c>
      <c r="E17">
        <v>16</v>
      </c>
      <c r="F17">
        <v>4</v>
      </c>
      <c r="G17" s="9"/>
    </row>
    <row r="18" spans="1:7" ht="12.75">
      <c r="A18">
        <v>17</v>
      </c>
      <c r="B18">
        <v>2</v>
      </c>
      <c r="C18">
        <v>17</v>
      </c>
      <c r="D18">
        <v>2</v>
      </c>
      <c r="E18">
        <v>17</v>
      </c>
      <c r="F18">
        <v>2</v>
      </c>
      <c r="G18" s="9" t="s">
        <v>17</v>
      </c>
    </row>
    <row r="19" spans="1:7" ht="12.75">
      <c r="A19">
        <v>18</v>
      </c>
      <c r="B19">
        <v>1</v>
      </c>
      <c r="C19">
        <v>18</v>
      </c>
      <c r="D19">
        <v>1</v>
      </c>
      <c r="E19">
        <v>18</v>
      </c>
      <c r="F19">
        <v>1</v>
      </c>
      <c r="G19" s="9" t="s">
        <v>7</v>
      </c>
    </row>
    <row r="20" spans="1:7" ht="12.75">
      <c r="A20" s="2" t="s">
        <v>33</v>
      </c>
      <c r="B20">
        <v>20</v>
      </c>
      <c r="C20" s="2" t="s">
        <v>34</v>
      </c>
      <c r="D20">
        <v>16</v>
      </c>
      <c r="G20" s="9" t="s">
        <v>9</v>
      </c>
    </row>
    <row r="21" spans="1:17" ht="12.75">
      <c r="A21" s="2" t="s">
        <v>34</v>
      </c>
      <c r="B21">
        <v>18</v>
      </c>
      <c r="C21" s="2" t="s">
        <v>35</v>
      </c>
      <c r="D21">
        <v>14</v>
      </c>
      <c r="G21" s="9" t="s">
        <v>5</v>
      </c>
      <c r="Q21" s="43" t="s">
        <v>54</v>
      </c>
    </row>
    <row r="22" spans="1:7" ht="12.75">
      <c r="A22" s="2" t="s">
        <v>35</v>
      </c>
      <c r="B22">
        <v>16</v>
      </c>
      <c r="C22" s="2" t="s">
        <v>36</v>
      </c>
      <c r="D22">
        <v>12</v>
      </c>
      <c r="G22" s="9" t="s">
        <v>11</v>
      </c>
    </row>
    <row r="23" spans="1:7" ht="12.75">
      <c r="A23" s="2" t="s">
        <v>36</v>
      </c>
      <c r="B23">
        <v>14</v>
      </c>
      <c r="C23" s="2" t="s">
        <v>37</v>
      </c>
      <c r="D23">
        <v>10</v>
      </c>
      <c r="G23" s="9" t="s">
        <v>12</v>
      </c>
    </row>
    <row r="24" spans="1:11" ht="12.75">
      <c r="A24" s="2" t="s">
        <v>37</v>
      </c>
      <c r="B24">
        <v>12</v>
      </c>
      <c r="C24" s="2" t="s">
        <v>32</v>
      </c>
      <c r="D24">
        <v>19</v>
      </c>
      <c r="G24" s="9" t="s">
        <v>10</v>
      </c>
      <c r="K24" t="s">
        <v>84</v>
      </c>
    </row>
    <row r="25" spans="1:7" ht="12.75">
      <c r="A25" s="2" t="s">
        <v>32</v>
      </c>
      <c r="B25">
        <v>21</v>
      </c>
      <c r="G25" s="9" t="s">
        <v>13</v>
      </c>
    </row>
    <row r="26" spans="1:7" ht="12.75">
      <c r="A26" s="2"/>
      <c r="G26" s="9" t="s">
        <v>20</v>
      </c>
    </row>
    <row r="27" ht="12.75">
      <c r="G27" s="9" t="s">
        <v>4</v>
      </c>
    </row>
    <row r="28" ht="12.75">
      <c r="G28" s="9" t="s">
        <v>15</v>
      </c>
    </row>
    <row r="29" ht="12.75">
      <c r="G29" s="9" t="s">
        <v>6</v>
      </c>
    </row>
  </sheetData>
  <sheetProtection/>
  <printOptions/>
  <pageMargins left="0.4" right="0.21" top="0.19" bottom="0.24" header="0.16" footer="0.28"/>
  <pageSetup horizontalDpi="600" verticalDpi="600" orientation="portrait" paperSize="9" scale="3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6"/>
  <sheetViews>
    <sheetView view="pageBreakPreview" zoomScale="115" zoomScaleSheetLayoutView="115" zoomScalePageLayoutView="0" workbookViewId="0" topLeftCell="A25">
      <selection activeCell="H23" sqref="H23"/>
    </sheetView>
  </sheetViews>
  <sheetFormatPr defaultColWidth="8.75390625" defaultRowHeight="12.75"/>
  <cols>
    <col min="1" max="1" width="8.75390625" style="142" customWidth="1"/>
    <col min="2" max="2" width="20.75390625" style="142" customWidth="1"/>
    <col min="3" max="6" width="8.25390625" style="159" customWidth="1"/>
    <col min="7" max="7" width="8.75390625" style="142" customWidth="1"/>
    <col min="8" max="8" width="12.25390625" style="142" customWidth="1"/>
    <col min="9" max="9" width="8.75390625" style="142" customWidth="1"/>
    <col min="10" max="10" width="14.75390625" style="142" customWidth="1"/>
    <col min="11" max="16384" width="8.75390625" style="142" customWidth="1"/>
  </cols>
  <sheetData>
    <row r="1" spans="1:9" ht="18" customHeight="1">
      <c r="A1" s="350" t="str">
        <f>Очки!I1</f>
        <v>ДЕПАРТАМЕНТ ПО МОЛОДЕЖНОЙ ПОЛИТИКЕ,</v>
      </c>
      <c r="B1" s="350"/>
      <c r="C1" s="350"/>
      <c r="D1" s="350"/>
      <c r="E1" s="350"/>
      <c r="F1" s="350"/>
      <c r="G1" s="350"/>
      <c r="H1" s="350"/>
      <c r="I1" s="350"/>
    </row>
    <row r="2" spans="1:9" ht="18" customHeight="1">
      <c r="A2" s="350" t="str">
        <f>Очки!I2</f>
        <v>ФИЗИЧЕСКОЙ КУЛЬТУРЕ И СПОРТУ ТОМСКОЙ ОБЛАСТИ</v>
      </c>
      <c r="B2" s="350"/>
      <c r="C2" s="350"/>
      <c r="D2" s="350"/>
      <c r="E2" s="350"/>
      <c r="F2" s="350"/>
      <c r="G2" s="350"/>
      <c r="H2" s="350"/>
      <c r="I2" s="350"/>
    </row>
    <row r="3" spans="1:9" ht="18" customHeight="1">
      <c r="A3" s="350" t="s">
        <v>105</v>
      </c>
      <c r="B3" s="350"/>
      <c r="C3" s="350"/>
      <c r="D3" s="350"/>
      <c r="E3" s="350"/>
      <c r="F3" s="350"/>
      <c r="G3" s="350"/>
      <c r="H3" s="350"/>
      <c r="I3" s="350"/>
    </row>
    <row r="4" spans="1:9" ht="19.5" customHeight="1">
      <c r="A4" s="606"/>
      <c r="B4" s="606"/>
      <c r="C4" s="606"/>
      <c r="D4" s="606"/>
      <c r="E4" s="606"/>
      <c r="F4" s="606"/>
      <c r="G4" s="606"/>
      <c r="H4" s="606"/>
      <c r="I4" s="606"/>
    </row>
    <row r="5" spans="1:9" ht="15.75">
      <c r="A5" s="607" t="s">
        <v>139</v>
      </c>
      <c r="B5" s="607"/>
      <c r="C5" s="607"/>
      <c r="D5" s="607"/>
      <c r="E5" s="607"/>
      <c r="F5" s="607"/>
      <c r="G5" s="607"/>
      <c r="H5" s="607"/>
      <c r="I5" s="607"/>
    </row>
    <row r="6" spans="1:9" ht="19.5">
      <c r="A6" s="348" t="str">
        <f>Очки!I5</f>
        <v>«Стадион для всех»</v>
      </c>
      <c r="B6" s="348"/>
      <c r="C6" s="348"/>
      <c r="D6" s="348"/>
      <c r="E6" s="348"/>
      <c r="F6" s="348"/>
      <c r="G6" s="348"/>
      <c r="H6" s="348"/>
      <c r="I6" s="143"/>
    </row>
    <row r="7" spans="1:10" ht="18">
      <c r="A7" s="348" t="s">
        <v>85</v>
      </c>
      <c r="B7" s="348"/>
      <c r="C7" s="348"/>
      <c r="D7" s="348"/>
      <c r="E7" s="348"/>
      <c r="F7" s="348"/>
      <c r="G7" s="348"/>
      <c r="H7" s="348"/>
      <c r="J7" s="145"/>
    </row>
    <row r="8" spans="1:10" ht="13.5">
      <c r="A8" s="144"/>
      <c r="B8" s="145"/>
      <c r="C8" s="146"/>
      <c r="D8" s="146"/>
      <c r="E8" s="146"/>
      <c r="F8" s="146"/>
      <c r="H8" s="147"/>
      <c r="J8" s="145"/>
    </row>
    <row r="9" spans="1:10" ht="15.75">
      <c r="A9" s="73" t="s">
        <v>93</v>
      </c>
      <c r="B9" s="73"/>
      <c r="C9" s="73"/>
      <c r="D9" s="73"/>
      <c r="E9" s="73"/>
      <c r="F9" s="73"/>
      <c r="G9" s="73"/>
      <c r="H9" s="73" t="s">
        <v>104</v>
      </c>
      <c r="I9" s="73"/>
      <c r="J9" s="145"/>
    </row>
    <row r="10" spans="1:10" ht="13.5">
      <c r="A10" s="144"/>
      <c r="B10" s="145"/>
      <c r="C10" s="146"/>
      <c r="D10" s="146"/>
      <c r="E10" s="146"/>
      <c r="F10" s="146"/>
      <c r="H10" s="147"/>
      <c r="J10" s="145"/>
    </row>
    <row r="11" spans="1:8" ht="16.5" thickBot="1">
      <c r="A11" s="602" t="s">
        <v>69</v>
      </c>
      <c r="B11" s="602"/>
      <c r="C11" s="602"/>
      <c r="D11" s="602"/>
      <c r="E11" s="602"/>
      <c r="F11" s="602"/>
      <c r="G11" s="602"/>
      <c r="H11" s="602"/>
    </row>
    <row r="12" spans="1:8" ht="40.5" customHeight="1">
      <c r="A12" s="236" t="s">
        <v>26</v>
      </c>
      <c r="B12" s="235" t="s">
        <v>27</v>
      </c>
      <c r="C12" s="235">
        <v>1</v>
      </c>
      <c r="D12" s="235">
        <v>2</v>
      </c>
      <c r="E12" s="235">
        <v>3</v>
      </c>
      <c r="F12" s="235">
        <v>4</v>
      </c>
      <c r="G12" s="235" t="s">
        <v>2</v>
      </c>
      <c r="H12" s="148" t="s">
        <v>86</v>
      </c>
    </row>
    <row r="13" spans="1:8" ht="15.75">
      <c r="A13" s="592">
        <v>1</v>
      </c>
      <c r="B13" s="598" t="s">
        <v>5</v>
      </c>
      <c r="C13" s="593"/>
      <c r="D13" s="149" t="s">
        <v>64</v>
      </c>
      <c r="E13" s="149" t="s">
        <v>61</v>
      </c>
      <c r="F13" s="149" t="s">
        <v>61</v>
      </c>
      <c r="G13" s="582">
        <v>6</v>
      </c>
      <c r="H13" s="600">
        <v>1</v>
      </c>
    </row>
    <row r="14" spans="1:8" ht="15.75">
      <c r="A14" s="592"/>
      <c r="B14" s="598"/>
      <c r="C14" s="593"/>
      <c r="D14" s="150">
        <v>2</v>
      </c>
      <c r="E14" s="150">
        <v>2</v>
      </c>
      <c r="F14" s="150">
        <v>2</v>
      </c>
      <c r="G14" s="584"/>
      <c r="H14" s="600"/>
    </row>
    <row r="15" spans="1:8" ht="16.5" customHeight="1">
      <c r="A15" s="592">
        <v>2</v>
      </c>
      <c r="B15" s="598" t="s">
        <v>4</v>
      </c>
      <c r="C15" s="151" t="s">
        <v>63</v>
      </c>
      <c r="D15" s="593"/>
      <c r="E15" s="149" t="s">
        <v>140</v>
      </c>
      <c r="F15" s="149" t="s">
        <v>61</v>
      </c>
      <c r="G15" s="582">
        <v>4</v>
      </c>
      <c r="H15" s="600">
        <v>2</v>
      </c>
    </row>
    <row r="16" spans="1:8" ht="15.75">
      <c r="A16" s="592"/>
      <c r="B16" s="598"/>
      <c r="C16" s="152">
        <v>0</v>
      </c>
      <c r="D16" s="593"/>
      <c r="E16" s="150">
        <v>2</v>
      </c>
      <c r="F16" s="150">
        <v>2</v>
      </c>
      <c r="G16" s="584"/>
      <c r="H16" s="600"/>
    </row>
    <row r="17" spans="1:8" ht="17.25" customHeight="1">
      <c r="A17" s="592">
        <v>3</v>
      </c>
      <c r="B17" s="598" t="s">
        <v>17</v>
      </c>
      <c r="C17" s="151" t="s">
        <v>60</v>
      </c>
      <c r="D17" s="149" t="s">
        <v>141</v>
      </c>
      <c r="E17" s="608"/>
      <c r="F17" s="149" t="s">
        <v>64</v>
      </c>
      <c r="G17" s="603">
        <v>2</v>
      </c>
      <c r="H17" s="600">
        <v>3</v>
      </c>
    </row>
    <row r="18" spans="1:8" ht="15.75">
      <c r="A18" s="592"/>
      <c r="B18" s="598"/>
      <c r="C18" s="152">
        <v>0</v>
      </c>
      <c r="D18" s="150">
        <v>0</v>
      </c>
      <c r="E18" s="609"/>
      <c r="F18" s="150">
        <v>2</v>
      </c>
      <c r="G18" s="603"/>
      <c r="H18" s="600"/>
    </row>
    <row r="19" spans="1:8" ht="15.75" customHeight="1">
      <c r="A19" s="592">
        <v>4</v>
      </c>
      <c r="B19" s="598" t="s">
        <v>14</v>
      </c>
      <c r="C19" s="149" t="s">
        <v>60</v>
      </c>
      <c r="D19" s="149" t="s">
        <v>60</v>
      </c>
      <c r="E19" s="149" t="s">
        <v>63</v>
      </c>
      <c r="F19" s="593"/>
      <c r="G19" s="582">
        <v>0</v>
      </c>
      <c r="H19" s="600">
        <v>4</v>
      </c>
    </row>
    <row r="20" spans="1:8" ht="15.75" customHeight="1" thickBot="1">
      <c r="A20" s="597"/>
      <c r="B20" s="599"/>
      <c r="C20" s="153">
        <v>0</v>
      </c>
      <c r="D20" s="153">
        <v>0</v>
      </c>
      <c r="E20" s="153">
        <v>0</v>
      </c>
      <c r="F20" s="594"/>
      <c r="G20" s="583"/>
      <c r="H20" s="601"/>
    </row>
    <row r="21" spans="1:8" ht="12.75">
      <c r="A21" s="154"/>
      <c r="B21" s="154"/>
      <c r="C21" s="155"/>
      <c r="D21" s="155"/>
      <c r="E21" s="155"/>
      <c r="F21" s="155"/>
      <c r="G21" s="154"/>
      <c r="H21" s="154"/>
    </row>
    <row r="22" spans="1:8" ht="16.5" thickBot="1">
      <c r="A22" s="602" t="s">
        <v>70</v>
      </c>
      <c r="B22" s="602"/>
      <c r="C22" s="602"/>
      <c r="D22" s="602"/>
      <c r="E22" s="602"/>
      <c r="F22" s="602"/>
      <c r="G22" s="602"/>
      <c r="H22" s="602"/>
    </row>
    <row r="23" spans="1:8" ht="30.75" customHeight="1">
      <c r="A23" s="236" t="s">
        <v>26</v>
      </c>
      <c r="B23" s="235" t="s">
        <v>27</v>
      </c>
      <c r="C23" s="235">
        <v>1</v>
      </c>
      <c r="D23" s="235">
        <v>2</v>
      </c>
      <c r="E23" s="235">
        <v>3</v>
      </c>
      <c r="F23" s="235">
        <v>4</v>
      </c>
      <c r="G23" s="235" t="s">
        <v>2</v>
      </c>
      <c r="H23" s="148" t="s">
        <v>86</v>
      </c>
    </row>
    <row r="24" spans="1:8" ht="15.75" customHeight="1">
      <c r="A24" s="592">
        <v>1</v>
      </c>
      <c r="B24" s="598" t="s">
        <v>16</v>
      </c>
      <c r="C24" s="593"/>
      <c r="D24" s="156" t="s">
        <v>61</v>
      </c>
      <c r="E24" s="149" t="s">
        <v>61</v>
      </c>
      <c r="F24" s="149" t="s">
        <v>64</v>
      </c>
      <c r="G24" s="603">
        <v>6</v>
      </c>
      <c r="H24" s="600">
        <v>1</v>
      </c>
    </row>
    <row r="25" spans="1:8" ht="15.75">
      <c r="A25" s="592"/>
      <c r="B25" s="598"/>
      <c r="C25" s="593"/>
      <c r="D25" s="150">
        <v>2</v>
      </c>
      <c r="E25" s="150">
        <v>2</v>
      </c>
      <c r="F25" s="150">
        <v>2</v>
      </c>
      <c r="G25" s="603"/>
      <c r="H25" s="600"/>
    </row>
    <row r="26" spans="1:8" ht="15.75" customHeight="1">
      <c r="A26" s="592">
        <v>2</v>
      </c>
      <c r="B26" s="598" t="s">
        <v>9</v>
      </c>
      <c r="C26" s="157" t="s">
        <v>60</v>
      </c>
      <c r="D26" s="593"/>
      <c r="E26" s="149" t="s">
        <v>61</v>
      </c>
      <c r="F26" s="149" t="s">
        <v>61</v>
      </c>
      <c r="G26" s="603">
        <v>4</v>
      </c>
      <c r="H26" s="600">
        <v>2</v>
      </c>
    </row>
    <row r="27" spans="1:8" ht="15.75" customHeight="1">
      <c r="A27" s="592"/>
      <c r="B27" s="598"/>
      <c r="C27" s="152">
        <v>0</v>
      </c>
      <c r="D27" s="593"/>
      <c r="E27" s="150">
        <v>2</v>
      </c>
      <c r="F27" s="150">
        <v>2</v>
      </c>
      <c r="G27" s="603"/>
      <c r="H27" s="600"/>
    </row>
    <row r="28" spans="1:8" ht="15" customHeight="1">
      <c r="A28" s="592">
        <v>3</v>
      </c>
      <c r="B28" s="598" t="s">
        <v>10</v>
      </c>
      <c r="C28" s="151" t="s">
        <v>60</v>
      </c>
      <c r="D28" s="151" t="s">
        <v>60</v>
      </c>
      <c r="E28" s="605"/>
      <c r="F28" s="151" t="s">
        <v>61</v>
      </c>
      <c r="G28" s="603">
        <v>2</v>
      </c>
      <c r="H28" s="600">
        <v>3</v>
      </c>
    </row>
    <row r="29" spans="1:8" ht="15.75" customHeight="1">
      <c r="A29" s="592"/>
      <c r="B29" s="598"/>
      <c r="C29" s="152">
        <v>0</v>
      </c>
      <c r="D29" s="152">
        <v>0</v>
      </c>
      <c r="E29" s="605"/>
      <c r="F29" s="152">
        <v>2</v>
      </c>
      <c r="G29" s="603"/>
      <c r="H29" s="600"/>
    </row>
    <row r="30" spans="1:8" ht="15" customHeight="1">
      <c r="A30" s="592">
        <v>4</v>
      </c>
      <c r="B30" s="598" t="s">
        <v>12</v>
      </c>
      <c r="C30" s="149" t="s">
        <v>60</v>
      </c>
      <c r="D30" s="151" t="s">
        <v>60</v>
      </c>
      <c r="E30" s="149" t="s">
        <v>60</v>
      </c>
      <c r="F30" s="593"/>
      <c r="G30" s="603">
        <v>0</v>
      </c>
      <c r="H30" s="600">
        <v>4</v>
      </c>
    </row>
    <row r="31" spans="1:8" ht="15.75" customHeight="1" thickBot="1">
      <c r="A31" s="597"/>
      <c r="B31" s="599"/>
      <c r="C31" s="153">
        <v>0</v>
      </c>
      <c r="D31" s="170">
        <v>0</v>
      </c>
      <c r="E31" s="153">
        <v>0</v>
      </c>
      <c r="F31" s="594"/>
      <c r="G31" s="604"/>
      <c r="H31" s="601"/>
    </row>
    <row r="32" spans="1:6" s="163" customFormat="1" ht="15" thickBot="1">
      <c r="A32" s="161" t="s">
        <v>87</v>
      </c>
      <c r="B32" s="161"/>
      <c r="C32" s="162"/>
      <c r="D32" s="162"/>
      <c r="E32" s="162"/>
      <c r="F32" s="162"/>
    </row>
    <row r="33" spans="1:8" s="163" customFormat="1" ht="15" thickBot="1">
      <c r="A33" s="590" t="s">
        <v>14</v>
      </c>
      <c r="B33" s="590"/>
      <c r="C33" s="591" t="s">
        <v>12</v>
      </c>
      <c r="D33" s="591"/>
      <c r="E33" s="591"/>
      <c r="F33" s="591"/>
      <c r="G33" s="233">
        <v>2</v>
      </c>
      <c r="H33" s="234">
        <v>0</v>
      </c>
    </row>
    <row r="34" spans="3:6" s="163" customFormat="1" ht="14.25">
      <c r="C34" s="166"/>
      <c r="D34" s="166"/>
      <c r="E34" s="166"/>
      <c r="F34" s="166"/>
    </row>
    <row r="35" spans="1:6" s="163" customFormat="1" ht="15" thickBot="1">
      <c r="A35" s="161" t="s">
        <v>88</v>
      </c>
      <c r="B35" s="161"/>
      <c r="C35" s="162"/>
      <c r="D35" s="162"/>
      <c r="E35" s="162"/>
      <c r="F35" s="162"/>
    </row>
    <row r="36" spans="1:8" s="163" customFormat="1" ht="15" thickBot="1">
      <c r="A36" s="590" t="s">
        <v>10</v>
      </c>
      <c r="B36" s="590"/>
      <c r="C36" s="591" t="s">
        <v>17</v>
      </c>
      <c r="D36" s="591"/>
      <c r="E36" s="591"/>
      <c r="F36" s="591"/>
      <c r="G36" s="233">
        <v>0</v>
      </c>
      <c r="H36" s="234">
        <v>2</v>
      </c>
    </row>
    <row r="37" spans="1:8" s="163" customFormat="1" ht="14.25">
      <c r="A37" s="161"/>
      <c r="B37" s="161"/>
      <c r="C37" s="162"/>
      <c r="D37" s="162"/>
      <c r="E37" s="162"/>
      <c r="F37" s="162"/>
      <c r="G37" s="161"/>
      <c r="H37" s="161"/>
    </row>
    <row r="38" spans="1:8" s="163" customFormat="1" ht="15" thickBot="1">
      <c r="A38" s="161" t="s">
        <v>89</v>
      </c>
      <c r="B38" s="161"/>
      <c r="C38" s="162"/>
      <c r="D38" s="162"/>
      <c r="E38" s="162"/>
      <c r="F38" s="162"/>
      <c r="G38" s="161"/>
      <c r="H38" s="161"/>
    </row>
    <row r="39" spans="1:8" s="163" customFormat="1" ht="15" thickBot="1">
      <c r="A39" s="590" t="s">
        <v>5</v>
      </c>
      <c r="B39" s="590"/>
      <c r="C39" s="591" t="s">
        <v>9</v>
      </c>
      <c r="D39" s="591"/>
      <c r="E39" s="591"/>
      <c r="F39" s="591"/>
      <c r="G39" s="164">
        <v>2</v>
      </c>
      <c r="H39" s="165">
        <v>0</v>
      </c>
    </row>
    <row r="40" spans="1:8" s="163" customFormat="1" ht="14.25">
      <c r="A40" s="161"/>
      <c r="B40" s="161"/>
      <c r="C40" s="162"/>
      <c r="D40" s="162"/>
      <c r="E40" s="162"/>
      <c r="F40" s="162"/>
      <c r="G40" s="161"/>
      <c r="H40" s="161"/>
    </row>
    <row r="41" spans="1:9" s="163" customFormat="1" ht="15.75" thickBot="1">
      <c r="A41" s="161" t="s">
        <v>90</v>
      </c>
      <c r="B41" s="161"/>
      <c r="C41" s="162"/>
      <c r="D41" s="162"/>
      <c r="E41" s="162"/>
      <c r="F41" s="162"/>
      <c r="G41" s="161"/>
      <c r="H41" s="161"/>
      <c r="I41" s="167"/>
    </row>
    <row r="42" spans="1:9" s="163" customFormat="1" ht="15.75" thickBot="1">
      <c r="A42" s="590" t="s">
        <v>120</v>
      </c>
      <c r="B42" s="590"/>
      <c r="C42" s="591" t="s">
        <v>16</v>
      </c>
      <c r="D42" s="591"/>
      <c r="E42" s="591"/>
      <c r="F42" s="591"/>
      <c r="G42" s="164">
        <v>0</v>
      </c>
      <c r="H42" s="165">
        <v>2</v>
      </c>
      <c r="I42" s="167"/>
    </row>
    <row r="43" spans="3:9" s="163" customFormat="1" ht="15">
      <c r="C43" s="166"/>
      <c r="D43" s="166"/>
      <c r="E43" s="166"/>
      <c r="F43" s="166"/>
      <c r="I43" s="167"/>
    </row>
    <row r="44" spans="1:9" s="163" customFormat="1" ht="15.75" thickBot="1">
      <c r="A44" s="163" t="s">
        <v>91</v>
      </c>
      <c r="C44" s="166"/>
      <c r="D44" s="166"/>
      <c r="E44" s="166"/>
      <c r="F44" s="166"/>
      <c r="I44" s="167"/>
    </row>
    <row r="45" spans="1:9" s="163" customFormat="1" ht="15.75" thickBot="1">
      <c r="A45" s="590" t="s">
        <v>9</v>
      </c>
      <c r="B45" s="590"/>
      <c r="C45" s="591" t="s">
        <v>4</v>
      </c>
      <c r="D45" s="591"/>
      <c r="E45" s="591"/>
      <c r="F45" s="591"/>
      <c r="G45" s="164"/>
      <c r="H45" s="165"/>
      <c r="I45" s="167"/>
    </row>
    <row r="46" spans="1:9" s="163" customFormat="1" ht="15.75">
      <c r="A46" s="161"/>
      <c r="B46" s="161"/>
      <c r="C46" s="162"/>
      <c r="D46" s="162"/>
      <c r="E46" s="162"/>
      <c r="F46" s="162"/>
      <c r="I46" s="168"/>
    </row>
    <row r="47" spans="1:6" s="163" customFormat="1" ht="15" thickBot="1">
      <c r="A47" s="161" t="s">
        <v>92</v>
      </c>
      <c r="B47" s="161"/>
      <c r="C47" s="162"/>
      <c r="D47" s="162"/>
      <c r="E47" s="162"/>
      <c r="F47" s="162"/>
    </row>
    <row r="48" spans="1:8" s="163" customFormat="1" ht="15" thickBot="1">
      <c r="A48" s="590"/>
      <c r="B48" s="590"/>
      <c r="C48" s="591"/>
      <c r="D48" s="591"/>
      <c r="E48" s="591"/>
      <c r="F48" s="591"/>
      <c r="G48" s="169"/>
      <c r="H48" s="165"/>
    </row>
    <row r="49" spans="1:6" ht="12.75">
      <c r="A49" s="154"/>
      <c r="B49" s="154"/>
      <c r="C49" s="155"/>
      <c r="D49" s="155"/>
      <c r="E49" s="155"/>
      <c r="F49" s="155"/>
    </row>
    <row r="50" spans="1:17" ht="18">
      <c r="A50" s="130" t="s">
        <v>26</v>
      </c>
      <c r="B50" s="595" t="s">
        <v>1</v>
      </c>
      <c r="C50" s="596"/>
      <c r="D50" s="586" t="s">
        <v>3</v>
      </c>
      <c r="E50" s="586"/>
      <c r="F50" s="586" t="s">
        <v>2</v>
      </c>
      <c r="G50" s="586"/>
      <c r="Q50" s="142" t="s">
        <v>84</v>
      </c>
    </row>
    <row r="51" spans="1:7" ht="18">
      <c r="A51" s="141">
        <v>1</v>
      </c>
      <c r="B51" s="587" t="s">
        <v>84</v>
      </c>
      <c r="C51" s="588"/>
      <c r="D51" s="585">
        <v>1</v>
      </c>
      <c r="E51" s="585"/>
      <c r="F51" s="585">
        <v>34</v>
      </c>
      <c r="G51" s="585"/>
    </row>
    <row r="52" spans="1:7" ht="18">
      <c r="A52" s="141">
        <v>2</v>
      </c>
      <c r="B52" s="587"/>
      <c r="C52" s="588"/>
      <c r="D52" s="585">
        <v>2</v>
      </c>
      <c r="E52" s="585"/>
      <c r="F52" s="585">
        <v>32</v>
      </c>
      <c r="G52" s="585"/>
    </row>
    <row r="53" spans="1:7" ht="18">
      <c r="A53" s="141">
        <v>3</v>
      </c>
      <c r="B53" s="587"/>
      <c r="C53" s="588"/>
      <c r="D53" s="585">
        <v>3</v>
      </c>
      <c r="E53" s="585"/>
      <c r="F53" s="585">
        <v>30</v>
      </c>
      <c r="G53" s="585"/>
    </row>
    <row r="54" spans="1:7" ht="18">
      <c r="A54" s="141">
        <v>4</v>
      </c>
      <c r="B54" s="587"/>
      <c r="C54" s="588"/>
      <c r="D54" s="585">
        <v>4</v>
      </c>
      <c r="E54" s="585"/>
      <c r="F54" s="585">
        <v>28</v>
      </c>
      <c r="G54" s="585"/>
    </row>
    <row r="55" spans="1:7" ht="18">
      <c r="A55" s="141">
        <v>5</v>
      </c>
      <c r="B55" s="587" t="s">
        <v>10</v>
      </c>
      <c r="C55" s="588"/>
      <c r="D55" s="585">
        <v>5</v>
      </c>
      <c r="E55" s="585"/>
      <c r="F55" s="585">
        <v>26</v>
      </c>
      <c r="G55" s="585"/>
    </row>
    <row r="56" spans="1:7" ht="18">
      <c r="A56" s="141">
        <v>6</v>
      </c>
      <c r="B56" s="587" t="s">
        <v>17</v>
      </c>
      <c r="C56" s="588"/>
      <c r="D56" s="585">
        <v>6</v>
      </c>
      <c r="E56" s="585"/>
      <c r="F56" s="585">
        <v>24</v>
      </c>
      <c r="G56" s="585"/>
    </row>
    <row r="57" spans="1:7" ht="18">
      <c r="A57" s="141">
        <v>7</v>
      </c>
      <c r="B57" s="589" t="s">
        <v>14</v>
      </c>
      <c r="C57" s="588"/>
      <c r="D57" s="585">
        <v>7</v>
      </c>
      <c r="E57" s="585"/>
      <c r="F57" s="585">
        <v>22</v>
      </c>
      <c r="G57" s="585"/>
    </row>
    <row r="58" spans="1:7" ht="18">
      <c r="A58" s="141">
        <v>8</v>
      </c>
      <c r="B58" s="589" t="s">
        <v>12</v>
      </c>
      <c r="C58" s="588"/>
      <c r="D58" s="585">
        <v>8</v>
      </c>
      <c r="E58" s="585"/>
      <c r="F58" s="585">
        <v>20</v>
      </c>
      <c r="G58" s="585"/>
    </row>
    <row r="59" spans="1:5" ht="12.75">
      <c r="A59" s="142" t="s">
        <v>21</v>
      </c>
      <c r="E59" s="159" t="s">
        <v>142</v>
      </c>
    </row>
    <row r="61" spans="1:9" ht="21" customHeight="1">
      <c r="A61" s="142" t="s">
        <v>22</v>
      </c>
      <c r="E61" s="159" t="s">
        <v>143</v>
      </c>
      <c r="I61" s="158"/>
    </row>
    <row r="62" ht="21" customHeight="1">
      <c r="I62" s="158"/>
    </row>
    <row r="63" ht="21" customHeight="1">
      <c r="I63" s="158"/>
    </row>
    <row r="64" ht="18">
      <c r="I64" s="160"/>
    </row>
    <row r="65" ht="18">
      <c r="I65" s="160"/>
    </row>
    <row r="66" ht="19.5">
      <c r="I66" s="143"/>
    </row>
  </sheetData>
  <sheetProtection selectLockedCells="1" selectUnlockedCells="1"/>
  <mergeCells count="88">
    <mergeCell ref="A1:I1"/>
    <mergeCell ref="A2:I2"/>
    <mergeCell ref="A3:I3"/>
    <mergeCell ref="A4:I4"/>
    <mergeCell ref="A5:I5"/>
    <mergeCell ref="E17:E18"/>
    <mergeCell ref="G17:G18"/>
    <mergeCell ref="H17:H18"/>
    <mergeCell ref="A6:H6"/>
    <mergeCell ref="A11:H11"/>
    <mergeCell ref="A13:A14"/>
    <mergeCell ref="B13:B14"/>
    <mergeCell ref="C13:C14"/>
    <mergeCell ref="H13:H14"/>
    <mergeCell ref="B24:B25"/>
    <mergeCell ref="C24:C25"/>
    <mergeCell ref="G24:G25"/>
    <mergeCell ref="H24:H25"/>
    <mergeCell ref="A15:A16"/>
    <mergeCell ref="B15:B16"/>
    <mergeCell ref="D15:D16"/>
    <mergeCell ref="H15:H16"/>
    <mergeCell ref="A17:A18"/>
    <mergeCell ref="B17:B18"/>
    <mergeCell ref="B28:B29"/>
    <mergeCell ref="E28:E29"/>
    <mergeCell ref="G28:G29"/>
    <mergeCell ref="H28:H29"/>
    <mergeCell ref="A19:A20"/>
    <mergeCell ref="B19:B20"/>
    <mergeCell ref="H19:H20"/>
    <mergeCell ref="A22:H22"/>
    <mergeCell ref="A24:A25"/>
    <mergeCell ref="G30:G31"/>
    <mergeCell ref="H30:H31"/>
    <mergeCell ref="H26:H27"/>
    <mergeCell ref="A26:A27"/>
    <mergeCell ref="B26:B27"/>
    <mergeCell ref="D26:D27"/>
    <mergeCell ref="G26:G27"/>
    <mergeCell ref="C36:F36"/>
    <mergeCell ref="A39:B39"/>
    <mergeCell ref="C39:F39"/>
    <mergeCell ref="A42:B42"/>
    <mergeCell ref="C42:F42"/>
    <mergeCell ref="A30:A31"/>
    <mergeCell ref="B30:B31"/>
    <mergeCell ref="F30:F31"/>
    <mergeCell ref="D57:E57"/>
    <mergeCell ref="F56:G56"/>
    <mergeCell ref="F57:G57"/>
    <mergeCell ref="B50:C50"/>
    <mergeCell ref="D50:E50"/>
    <mergeCell ref="D51:E51"/>
    <mergeCell ref="D52:E52"/>
    <mergeCell ref="D54:E54"/>
    <mergeCell ref="D55:E55"/>
    <mergeCell ref="D53:E53"/>
    <mergeCell ref="A7:H7"/>
    <mergeCell ref="A45:B45"/>
    <mergeCell ref="C45:F45"/>
    <mergeCell ref="A48:B48"/>
    <mergeCell ref="C48:F48"/>
    <mergeCell ref="A36:B36"/>
    <mergeCell ref="A33:B33"/>
    <mergeCell ref="C33:F33"/>
    <mergeCell ref="A28:A29"/>
    <mergeCell ref="F19:F20"/>
    <mergeCell ref="D58:E58"/>
    <mergeCell ref="B51:C51"/>
    <mergeCell ref="B52:C52"/>
    <mergeCell ref="B53:C53"/>
    <mergeCell ref="B54:C54"/>
    <mergeCell ref="B55:C55"/>
    <mergeCell ref="B56:C56"/>
    <mergeCell ref="B57:C57"/>
    <mergeCell ref="D56:E56"/>
    <mergeCell ref="B58:C58"/>
    <mergeCell ref="G19:G20"/>
    <mergeCell ref="G15:G16"/>
    <mergeCell ref="G13:G14"/>
    <mergeCell ref="F58:G58"/>
    <mergeCell ref="F50:G50"/>
    <mergeCell ref="F51:G51"/>
    <mergeCell ref="F52:G52"/>
    <mergeCell ref="F53:G53"/>
    <mergeCell ref="F54:G54"/>
    <mergeCell ref="F55:G55"/>
  </mergeCells>
  <printOptions/>
  <pageMargins left="0.7083333333333334" right="0.7083333333333334" top="0.3541666666666667" bottom="0.3541666666666667" header="0.5118055555555555" footer="0.5118055555555555"/>
  <pageSetup horizontalDpi="300" verticalDpi="3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6" sqref="M16:AJ16"/>
    </sheetView>
  </sheetViews>
  <sheetFormatPr defaultColWidth="9.00390625" defaultRowHeight="12.75"/>
  <cols>
    <col min="13" max="13" width="44.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A33"/>
  <sheetViews>
    <sheetView zoomScalePageLayoutView="0" workbookViewId="0" topLeftCell="A12">
      <selection activeCell="B13" sqref="B13:B29"/>
    </sheetView>
  </sheetViews>
  <sheetFormatPr defaultColWidth="9.00390625" defaultRowHeight="12.75"/>
  <cols>
    <col min="1" max="1" width="4.125" style="0" customWidth="1"/>
    <col min="2" max="2" width="24.375" style="0" customWidth="1"/>
    <col min="3" max="17" width="7.25390625" style="0" customWidth="1"/>
    <col min="18" max="20" width="7.375" style="0" customWidth="1"/>
    <col min="21" max="22" width="7.25390625" style="0" customWidth="1"/>
    <col min="23" max="23" width="8.75390625" style="0" customWidth="1"/>
    <col min="24" max="24" width="7.75390625" style="0" customWidth="1"/>
  </cols>
  <sheetData>
    <row r="1" spans="1:24" ht="12.75">
      <c r="A1" s="269" t="str">
        <f>Очки!I1</f>
        <v>ДЕПАРТАМЕНТ ПО МОЛОДЕЖНОЙ ПОЛИТИКЕ,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</row>
    <row r="2" spans="1:24" ht="12.75">
      <c r="A2" s="269" t="str">
        <f>Очки!I2</f>
        <v>ФИЗИЧЕСКОЙ КУЛЬТУРЕ И СПОРТУ ТОМСКОЙ ОБЛАСТИ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</row>
    <row r="3" spans="1:24" ht="12.75">
      <c r="A3" s="269" t="s">
        <v>99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</row>
    <row r="4" spans="1:24" ht="12.7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</row>
    <row r="5" spans="1:24" ht="18">
      <c r="A5" s="270" t="s">
        <v>96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</row>
    <row r="6" spans="1:24" ht="18">
      <c r="A6" s="270" t="str">
        <f>Очки!I5</f>
        <v>«Стадион для всех»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</row>
    <row r="7" spans="1:24" ht="18">
      <c r="A7" s="270"/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</row>
    <row r="8" spans="1:24" ht="18" customHeight="1">
      <c r="A8" s="11" t="s">
        <v>93</v>
      </c>
      <c r="C8" s="5"/>
      <c r="D8" s="6"/>
      <c r="E8" s="5"/>
      <c r="F8" s="6"/>
      <c r="G8" s="7"/>
      <c r="H8" s="7"/>
      <c r="I8" s="7"/>
      <c r="J8" s="7"/>
      <c r="K8" s="7"/>
      <c r="L8" s="6"/>
      <c r="M8" s="6"/>
      <c r="N8" s="7"/>
      <c r="O8" s="7"/>
      <c r="P8" s="7"/>
      <c r="Q8" s="7"/>
      <c r="R8" s="7"/>
      <c r="S8" s="7"/>
      <c r="T8" s="7"/>
      <c r="U8" s="7"/>
      <c r="V8" s="8" t="s">
        <v>94</v>
      </c>
      <c r="W8" s="171" t="s">
        <v>97</v>
      </c>
      <c r="X8" s="11" t="s">
        <v>95</v>
      </c>
    </row>
    <row r="9" spans="1:24" ht="24.75" customHeight="1" thickBot="1">
      <c r="A9" s="282" t="s">
        <v>0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</row>
    <row r="10" spans="1:24" ht="13.5" customHeight="1" thickTop="1">
      <c r="A10" s="283"/>
      <c r="B10" s="286" t="s">
        <v>1</v>
      </c>
      <c r="C10" s="280" t="s">
        <v>40</v>
      </c>
      <c r="D10" s="260"/>
      <c r="E10" s="259" t="s">
        <v>41</v>
      </c>
      <c r="F10" s="260"/>
      <c r="G10" s="259" t="s">
        <v>43</v>
      </c>
      <c r="H10" s="260"/>
      <c r="I10" s="259" t="s">
        <v>43</v>
      </c>
      <c r="J10" s="260"/>
      <c r="K10" s="259" t="s">
        <v>46</v>
      </c>
      <c r="L10" s="260"/>
      <c r="M10" s="259" t="s">
        <v>48</v>
      </c>
      <c r="N10" s="260"/>
      <c r="O10" s="259" t="s">
        <v>49</v>
      </c>
      <c r="P10" s="260"/>
      <c r="Q10" s="259" t="s">
        <v>50</v>
      </c>
      <c r="R10" s="260"/>
      <c r="S10" s="259" t="s">
        <v>50</v>
      </c>
      <c r="T10" s="260"/>
      <c r="U10" s="259" t="s">
        <v>51</v>
      </c>
      <c r="V10" s="260"/>
      <c r="W10" s="289" t="s">
        <v>2</v>
      </c>
      <c r="X10" s="292" t="s">
        <v>3</v>
      </c>
    </row>
    <row r="11" spans="1:24" ht="13.5" customHeight="1" thickBot="1">
      <c r="A11" s="284"/>
      <c r="B11" s="287"/>
      <c r="C11" s="281"/>
      <c r="D11" s="258"/>
      <c r="E11" s="257" t="s">
        <v>42</v>
      </c>
      <c r="F11" s="258"/>
      <c r="G11" s="257" t="s">
        <v>44</v>
      </c>
      <c r="H11" s="258"/>
      <c r="I11" s="257" t="s">
        <v>45</v>
      </c>
      <c r="J11" s="258"/>
      <c r="K11" s="257" t="s">
        <v>47</v>
      </c>
      <c r="L11" s="258"/>
      <c r="M11" s="257"/>
      <c r="N11" s="258"/>
      <c r="O11" s="257" t="s">
        <v>47</v>
      </c>
      <c r="P11" s="258"/>
      <c r="Q11" s="257" t="s">
        <v>44</v>
      </c>
      <c r="R11" s="258"/>
      <c r="S11" s="257" t="s">
        <v>45</v>
      </c>
      <c r="T11" s="258"/>
      <c r="U11" s="257" t="s">
        <v>52</v>
      </c>
      <c r="V11" s="258"/>
      <c r="W11" s="290"/>
      <c r="X11" s="293"/>
    </row>
    <row r="12" spans="1:24" ht="27" customHeight="1" thickBot="1">
      <c r="A12" s="285"/>
      <c r="B12" s="288"/>
      <c r="C12" s="10" t="s">
        <v>3</v>
      </c>
      <c r="D12" s="10" t="s">
        <v>2</v>
      </c>
      <c r="E12" s="10" t="s">
        <v>3</v>
      </c>
      <c r="F12" s="10" t="s">
        <v>2</v>
      </c>
      <c r="G12" s="10" t="s">
        <v>3</v>
      </c>
      <c r="H12" s="10" t="s">
        <v>2</v>
      </c>
      <c r="I12" s="10" t="s">
        <v>3</v>
      </c>
      <c r="J12" s="10" t="s">
        <v>2</v>
      </c>
      <c r="K12" s="10" t="s">
        <v>3</v>
      </c>
      <c r="L12" s="10" t="s">
        <v>2</v>
      </c>
      <c r="M12" s="10" t="s">
        <v>3</v>
      </c>
      <c r="N12" s="10" t="s">
        <v>2</v>
      </c>
      <c r="O12" s="10" t="s">
        <v>3</v>
      </c>
      <c r="P12" s="10" t="s">
        <v>2</v>
      </c>
      <c r="Q12" s="10" t="s">
        <v>3</v>
      </c>
      <c r="R12" s="10" t="s">
        <v>2</v>
      </c>
      <c r="S12" s="10" t="s">
        <v>3</v>
      </c>
      <c r="T12" s="10" t="s">
        <v>2</v>
      </c>
      <c r="U12" s="10" t="s">
        <v>3</v>
      </c>
      <c r="V12" s="10" t="s">
        <v>2</v>
      </c>
      <c r="W12" s="291"/>
      <c r="X12" s="294"/>
    </row>
    <row r="13" spans="1:27" ht="19.5" customHeight="1" thickBot="1" thickTop="1">
      <c r="A13" s="3">
        <v>1</v>
      </c>
      <c r="B13" s="174" t="s">
        <v>18</v>
      </c>
      <c r="C13" s="175" t="s">
        <v>28</v>
      </c>
      <c r="D13" s="175">
        <f>IF(OR(C13="-",C13=""),0,VLOOKUP(C13,очки,2,FALSE))</f>
        <v>0</v>
      </c>
      <c r="E13" s="175"/>
      <c r="F13" s="175">
        <f aca="true" t="shared" si="0" ref="F13:F29">IF(OR(E13="-",E13=""),0,VLOOKUP(E13,очки,2,FALSE))</f>
        <v>0</v>
      </c>
      <c r="G13" s="175">
        <v>6</v>
      </c>
      <c r="H13" s="175">
        <v>24</v>
      </c>
      <c r="I13" s="175"/>
      <c r="J13" s="175">
        <f aca="true" t="shared" si="1" ref="J13:J29">IF(OR(I13="-",I13=""),0,VLOOKUP(I13,очки,2,FALSE))</f>
        <v>0</v>
      </c>
      <c r="K13" s="175"/>
      <c r="L13" s="175">
        <f aca="true" t="shared" si="2" ref="L13:L29">IF(OR(K13="-",K13=""),0,VLOOKUP(K13,очки,2,FALSE))</f>
        <v>0</v>
      </c>
      <c r="M13" s="175"/>
      <c r="N13" s="175">
        <f aca="true" t="shared" si="3" ref="N13:N29">IF(OR(M13="-",M13=""),0,VLOOKUP(M13,очки,2,FALSE))</f>
        <v>0</v>
      </c>
      <c r="O13" s="175" t="s">
        <v>28</v>
      </c>
      <c r="P13" s="175">
        <f aca="true" t="shared" si="4" ref="P13:P29">IF(OR(O13="-",O13=""),0,VLOOKUP(O13,очкигор,2,FALSE))</f>
        <v>0</v>
      </c>
      <c r="Q13" s="175" t="s">
        <v>28</v>
      </c>
      <c r="R13" s="175">
        <f aca="true" t="shared" si="5" ref="R13:R29">IF(OR(Q13="-",Q13=""),0,VLOOKUP(Q13,очки,2,FALSE))</f>
        <v>0</v>
      </c>
      <c r="S13" s="175" t="s">
        <v>28</v>
      </c>
      <c r="T13" s="175">
        <f aca="true" t="shared" si="6" ref="T13:T28">IF(OR(S13="-",S13=""),0,VLOOKUP(S13,очки,2,FALSE))</f>
        <v>0</v>
      </c>
      <c r="U13" s="175"/>
      <c r="V13" s="176">
        <f aca="true" t="shared" si="7" ref="V13:V29">IF(OR(U13="-",U13=""),0,VLOOKUP(U13,очкисил,2,FALSE))</f>
        <v>0</v>
      </c>
      <c r="W13" s="177">
        <f aca="true" t="shared" si="8" ref="W13:W29">(D13+F13+H13+L13+N13+P13+R13+V13+T13+J13)</f>
        <v>24</v>
      </c>
      <c r="X13" s="51">
        <f aca="true" t="shared" si="9" ref="X13:X29">IF(W13=0,"",VLOOKUP(W13,места,2,FALSE))</f>
        <v>14</v>
      </c>
      <c r="Z13">
        <f>LARGE(W13:W29,AA13)</f>
        <v>142</v>
      </c>
      <c r="AA13">
        <v>1</v>
      </c>
    </row>
    <row r="14" spans="1:27" ht="19.5" customHeight="1" thickBot="1" thickTop="1">
      <c r="A14" s="3">
        <v>2</v>
      </c>
      <c r="B14" s="178" t="s">
        <v>8</v>
      </c>
      <c r="C14" s="179"/>
      <c r="D14" s="180"/>
      <c r="E14" s="180"/>
      <c r="F14" s="180">
        <f t="shared" si="0"/>
        <v>0</v>
      </c>
      <c r="G14" s="180" t="s">
        <v>36</v>
      </c>
      <c r="H14" s="180">
        <f>IF(OR(G14="-",G14=""),0,VLOOKUP(G14,очки,2,FALSE))</f>
        <v>14</v>
      </c>
      <c r="I14" s="180"/>
      <c r="J14" s="180"/>
      <c r="K14" s="180"/>
      <c r="L14" s="180">
        <f t="shared" si="2"/>
        <v>0</v>
      </c>
      <c r="M14" s="180"/>
      <c r="N14" s="180">
        <f t="shared" si="3"/>
        <v>0</v>
      </c>
      <c r="O14" s="181" t="s">
        <v>34</v>
      </c>
      <c r="P14" s="180">
        <f t="shared" si="4"/>
        <v>16</v>
      </c>
      <c r="Q14" s="181">
        <v>6</v>
      </c>
      <c r="R14" s="180">
        <v>24</v>
      </c>
      <c r="S14" s="180">
        <v>6</v>
      </c>
      <c r="T14" s="180">
        <v>28</v>
      </c>
      <c r="U14" s="180">
        <v>5</v>
      </c>
      <c r="V14" s="182">
        <v>24</v>
      </c>
      <c r="W14" s="177">
        <f t="shared" si="8"/>
        <v>106</v>
      </c>
      <c r="X14" s="51">
        <f t="shared" si="9"/>
        <v>4</v>
      </c>
      <c r="Z14">
        <f>LARGE(W13:W29,AA14)</f>
        <v>130</v>
      </c>
      <c r="AA14">
        <v>2</v>
      </c>
    </row>
    <row r="15" spans="1:27" ht="19.5" customHeight="1" thickBot="1" thickTop="1">
      <c r="A15" s="3">
        <v>3</v>
      </c>
      <c r="B15" s="174" t="s">
        <v>16</v>
      </c>
      <c r="C15" s="183" t="s">
        <v>35</v>
      </c>
      <c r="D15" s="183">
        <v>16</v>
      </c>
      <c r="E15" s="183"/>
      <c r="F15" s="183">
        <f t="shared" si="0"/>
        <v>0</v>
      </c>
      <c r="G15" s="183" t="s">
        <v>36</v>
      </c>
      <c r="H15" s="183">
        <f>IF(OR(G15="-",G15=""),0,VLOOKUP(G15,очки,2,FALSE))</f>
        <v>14</v>
      </c>
      <c r="I15" s="183"/>
      <c r="J15" s="183">
        <f t="shared" si="1"/>
        <v>0</v>
      </c>
      <c r="K15" s="183"/>
      <c r="L15" s="183">
        <f t="shared" si="2"/>
        <v>0</v>
      </c>
      <c r="M15" s="183"/>
      <c r="N15" s="183">
        <f t="shared" si="3"/>
        <v>0</v>
      </c>
      <c r="O15" s="183"/>
      <c r="P15" s="183"/>
      <c r="Q15" s="183" t="s">
        <v>36</v>
      </c>
      <c r="R15" s="183">
        <f t="shared" si="5"/>
        <v>14</v>
      </c>
      <c r="S15" s="183"/>
      <c r="T15" s="183">
        <f t="shared" si="6"/>
        <v>0</v>
      </c>
      <c r="U15" s="183"/>
      <c r="V15" s="184">
        <f t="shared" si="7"/>
        <v>0</v>
      </c>
      <c r="W15" s="177">
        <f t="shared" si="8"/>
        <v>44</v>
      </c>
      <c r="X15" s="51">
        <f t="shared" si="9"/>
        <v>11</v>
      </c>
      <c r="Z15">
        <f>LARGE(W13:W29,AA15)</f>
        <v>110</v>
      </c>
      <c r="AA15">
        <v>3</v>
      </c>
    </row>
    <row r="16" spans="1:27" ht="19.5" customHeight="1" thickBot="1" thickTop="1">
      <c r="A16" s="3">
        <v>4</v>
      </c>
      <c r="B16" s="185" t="s">
        <v>14</v>
      </c>
      <c r="C16" s="186" t="s">
        <v>34</v>
      </c>
      <c r="D16" s="186">
        <v>18</v>
      </c>
      <c r="E16" s="186"/>
      <c r="F16" s="186">
        <f t="shared" si="0"/>
        <v>0</v>
      </c>
      <c r="G16" s="186"/>
      <c r="H16" s="186"/>
      <c r="I16" s="186" t="s">
        <v>34</v>
      </c>
      <c r="J16" s="186">
        <f t="shared" si="1"/>
        <v>18</v>
      </c>
      <c r="K16" s="186"/>
      <c r="L16" s="186">
        <f t="shared" si="2"/>
        <v>0</v>
      </c>
      <c r="M16" s="186"/>
      <c r="N16" s="186">
        <f t="shared" si="3"/>
        <v>0</v>
      </c>
      <c r="O16" s="186">
        <v>7</v>
      </c>
      <c r="P16" s="186">
        <v>22</v>
      </c>
      <c r="Q16" s="186">
        <v>5</v>
      </c>
      <c r="R16" s="186">
        <v>28</v>
      </c>
      <c r="S16" s="186"/>
      <c r="T16" s="186"/>
      <c r="U16" s="186">
        <v>8</v>
      </c>
      <c r="V16" s="187">
        <f t="shared" si="7"/>
        <v>20</v>
      </c>
      <c r="W16" s="177">
        <f t="shared" si="8"/>
        <v>106</v>
      </c>
      <c r="X16" s="51">
        <f t="shared" si="9"/>
        <v>4</v>
      </c>
      <c r="Z16">
        <f>LARGE(W13:W29,AA16)</f>
        <v>106</v>
      </c>
      <c r="AA16">
        <v>4</v>
      </c>
    </row>
    <row r="17" spans="1:27" ht="19.5" customHeight="1" thickBot="1" thickTop="1">
      <c r="A17" s="3">
        <v>5</v>
      </c>
      <c r="B17" s="188" t="s">
        <v>19</v>
      </c>
      <c r="C17" s="183" t="s">
        <v>28</v>
      </c>
      <c r="D17" s="183">
        <v>0</v>
      </c>
      <c r="E17" s="183"/>
      <c r="F17" s="183">
        <f t="shared" si="0"/>
        <v>0</v>
      </c>
      <c r="G17" s="183" t="s">
        <v>28</v>
      </c>
      <c r="H17" s="183">
        <f>IF(OR(G17="-",G17=""),0,VLOOKUP(G17,очки,2,FALSE))</f>
        <v>0</v>
      </c>
      <c r="I17" s="183" t="s">
        <v>33</v>
      </c>
      <c r="J17" s="183">
        <f t="shared" si="1"/>
        <v>20</v>
      </c>
      <c r="K17" s="183"/>
      <c r="L17" s="183">
        <f t="shared" si="2"/>
        <v>0</v>
      </c>
      <c r="M17" s="183"/>
      <c r="N17" s="183">
        <f t="shared" si="3"/>
        <v>0</v>
      </c>
      <c r="O17" s="175" t="s">
        <v>28</v>
      </c>
      <c r="P17" s="183">
        <f t="shared" si="4"/>
        <v>0</v>
      </c>
      <c r="Q17" s="183" t="s">
        <v>28</v>
      </c>
      <c r="R17" s="183">
        <f t="shared" si="5"/>
        <v>0</v>
      </c>
      <c r="S17" s="183" t="s">
        <v>28</v>
      </c>
      <c r="T17" s="183">
        <f t="shared" si="6"/>
        <v>0</v>
      </c>
      <c r="U17" s="183">
        <v>9</v>
      </c>
      <c r="V17" s="184">
        <f t="shared" si="7"/>
        <v>18</v>
      </c>
      <c r="W17" s="177">
        <f t="shared" si="8"/>
        <v>38</v>
      </c>
      <c r="X17" s="51">
        <f t="shared" si="9"/>
        <v>12</v>
      </c>
      <c r="Z17">
        <f>LARGE(W13:W29,AA17)</f>
        <v>106</v>
      </c>
      <c r="AA17">
        <v>5</v>
      </c>
    </row>
    <row r="18" spans="1:27" ht="19.5" customHeight="1" thickBot="1" thickTop="1">
      <c r="A18" s="3">
        <v>6</v>
      </c>
      <c r="B18" s="174" t="s">
        <v>17</v>
      </c>
      <c r="C18" s="183" t="s">
        <v>35</v>
      </c>
      <c r="D18" s="183">
        <v>16</v>
      </c>
      <c r="E18" s="183"/>
      <c r="F18" s="183">
        <f t="shared" si="0"/>
        <v>0</v>
      </c>
      <c r="G18" s="183" t="s">
        <v>35</v>
      </c>
      <c r="H18" s="183">
        <v>16</v>
      </c>
      <c r="I18" s="189" t="s">
        <v>35</v>
      </c>
      <c r="J18" s="183">
        <f t="shared" si="1"/>
        <v>16</v>
      </c>
      <c r="K18" s="183"/>
      <c r="L18" s="183">
        <f t="shared" si="2"/>
        <v>0</v>
      </c>
      <c r="M18" s="183"/>
      <c r="N18" s="183">
        <f t="shared" si="3"/>
        <v>0</v>
      </c>
      <c r="O18" s="183">
        <v>6</v>
      </c>
      <c r="P18" s="183">
        <v>24</v>
      </c>
      <c r="Q18" s="183"/>
      <c r="R18" s="183">
        <f t="shared" si="5"/>
        <v>0</v>
      </c>
      <c r="S18" s="183"/>
      <c r="T18" s="183">
        <f t="shared" si="6"/>
        <v>0</v>
      </c>
      <c r="U18" s="183">
        <v>7</v>
      </c>
      <c r="V18" s="184">
        <f t="shared" si="7"/>
        <v>22</v>
      </c>
      <c r="W18" s="177">
        <f t="shared" si="8"/>
        <v>94</v>
      </c>
      <c r="X18" s="51">
        <f t="shared" si="9"/>
        <v>7</v>
      </c>
      <c r="Z18">
        <f>LARGE(W13:W29,AA18)</f>
        <v>102</v>
      </c>
      <c r="AA18">
        <v>6</v>
      </c>
    </row>
    <row r="19" spans="1:27" ht="19.5" customHeight="1" thickBot="1" thickTop="1">
      <c r="A19" s="3">
        <v>7</v>
      </c>
      <c r="B19" s="185" t="s">
        <v>7</v>
      </c>
      <c r="C19" s="186" t="s">
        <v>33</v>
      </c>
      <c r="D19" s="186">
        <v>20</v>
      </c>
      <c r="E19" s="186"/>
      <c r="F19" s="186">
        <f t="shared" si="0"/>
        <v>0</v>
      </c>
      <c r="G19" s="186" t="s">
        <v>35</v>
      </c>
      <c r="H19" s="186">
        <f>IF(OR(G19="-",G19=""),0,VLOOKUP(G19,очки,2,FALSE))</f>
        <v>16</v>
      </c>
      <c r="I19" s="186"/>
      <c r="J19" s="186"/>
      <c r="K19" s="186"/>
      <c r="L19" s="186">
        <f t="shared" si="2"/>
        <v>0</v>
      </c>
      <c r="M19" s="186"/>
      <c r="N19" s="186">
        <f t="shared" si="3"/>
        <v>0</v>
      </c>
      <c r="O19" s="186" t="s">
        <v>35</v>
      </c>
      <c r="P19" s="186">
        <f t="shared" si="4"/>
        <v>14</v>
      </c>
      <c r="Q19" s="186"/>
      <c r="R19" s="186">
        <f t="shared" si="5"/>
        <v>0</v>
      </c>
      <c r="S19" s="186" t="s">
        <v>28</v>
      </c>
      <c r="T19" s="186">
        <f t="shared" si="6"/>
        <v>0</v>
      </c>
      <c r="U19" s="186">
        <v>3</v>
      </c>
      <c r="V19" s="187">
        <f t="shared" si="7"/>
        <v>30</v>
      </c>
      <c r="W19" s="177">
        <f t="shared" si="8"/>
        <v>80</v>
      </c>
      <c r="X19" s="51">
        <f t="shared" si="9"/>
        <v>9</v>
      </c>
      <c r="Z19">
        <f>LARGE(W13:W29,AA19)</f>
        <v>94</v>
      </c>
      <c r="AA19">
        <v>7</v>
      </c>
    </row>
    <row r="20" spans="1:27" ht="19.5" customHeight="1" thickBot="1" thickTop="1">
      <c r="A20" s="3">
        <v>8</v>
      </c>
      <c r="B20" s="185" t="s">
        <v>9</v>
      </c>
      <c r="C20" s="186"/>
      <c r="D20" s="186"/>
      <c r="E20" s="186"/>
      <c r="F20" s="186">
        <f t="shared" si="0"/>
        <v>0</v>
      </c>
      <c r="G20" s="186" t="s">
        <v>34</v>
      </c>
      <c r="H20" s="186">
        <f>IF(OR(G20="-",G20=""),0,VLOOKUP(G20,очки,2,FALSE))</f>
        <v>18</v>
      </c>
      <c r="I20" s="186" t="s">
        <v>33</v>
      </c>
      <c r="J20" s="186">
        <f t="shared" si="1"/>
        <v>20</v>
      </c>
      <c r="K20" s="186"/>
      <c r="L20" s="186">
        <f t="shared" si="2"/>
        <v>0</v>
      </c>
      <c r="M20" s="186"/>
      <c r="N20" s="186">
        <f t="shared" si="3"/>
        <v>0</v>
      </c>
      <c r="O20" s="186"/>
      <c r="P20" s="186"/>
      <c r="Q20" s="186" t="s">
        <v>35</v>
      </c>
      <c r="R20" s="186">
        <f t="shared" si="5"/>
        <v>16</v>
      </c>
      <c r="S20" s="186" t="s">
        <v>35</v>
      </c>
      <c r="T20" s="186">
        <f t="shared" si="6"/>
        <v>16</v>
      </c>
      <c r="U20" s="186">
        <v>10</v>
      </c>
      <c r="V20" s="187">
        <f t="shared" si="7"/>
        <v>16</v>
      </c>
      <c r="W20" s="177">
        <f t="shared" si="8"/>
        <v>86</v>
      </c>
      <c r="X20" s="51">
        <f t="shared" si="9"/>
        <v>8</v>
      </c>
      <c r="Z20">
        <f>LARGE(W13:W29,AA20)</f>
        <v>86</v>
      </c>
      <c r="AA20">
        <v>8</v>
      </c>
    </row>
    <row r="21" spans="1:27" ht="19.5" customHeight="1" thickBot="1" thickTop="1">
      <c r="A21" s="3">
        <v>9</v>
      </c>
      <c r="B21" s="178" t="s">
        <v>5</v>
      </c>
      <c r="C21" s="180"/>
      <c r="D21" s="180"/>
      <c r="E21" s="180"/>
      <c r="F21" s="180">
        <f t="shared" si="0"/>
        <v>0</v>
      </c>
      <c r="G21" s="180"/>
      <c r="H21" s="180"/>
      <c r="I21" s="180"/>
      <c r="J21" s="180"/>
      <c r="K21" s="180"/>
      <c r="L21" s="180">
        <f t="shared" si="2"/>
        <v>0</v>
      </c>
      <c r="M21" s="180"/>
      <c r="N21" s="180">
        <f t="shared" si="3"/>
        <v>0</v>
      </c>
      <c r="O21" s="180"/>
      <c r="P21" s="180"/>
      <c r="Q21" s="180"/>
      <c r="R21" s="180"/>
      <c r="S21" s="180"/>
      <c r="T21" s="180"/>
      <c r="U21" s="180">
        <v>6</v>
      </c>
      <c r="V21" s="182">
        <f t="shared" si="7"/>
        <v>24</v>
      </c>
      <c r="W21" s="177">
        <f t="shared" si="8"/>
        <v>24</v>
      </c>
      <c r="X21" s="51">
        <f t="shared" si="9"/>
        <v>14</v>
      </c>
      <c r="Z21">
        <f>LARGE(W13:W29,AA21)</f>
        <v>80</v>
      </c>
      <c r="AA21">
        <v>9</v>
      </c>
    </row>
    <row r="22" spans="1:27" ht="19.5" customHeight="1" thickBot="1" thickTop="1">
      <c r="A22" s="3">
        <v>10</v>
      </c>
      <c r="B22" s="174" t="s">
        <v>11</v>
      </c>
      <c r="C22" s="183" t="s">
        <v>37</v>
      </c>
      <c r="D22" s="183">
        <v>12</v>
      </c>
      <c r="E22" s="183"/>
      <c r="F22" s="183">
        <f t="shared" si="0"/>
        <v>0</v>
      </c>
      <c r="G22" s="183" t="s">
        <v>33</v>
      </c>
      <c r="H22" s="183">
        <v>20</v>
      </c>
      <c r="I22" s="183" t="s">
        <v>36</v>
      </c>
      <c r="J22" s="183">
        <v>14</v>
      </c>
      <c r="K22" s="183"/>
      <c r="L22" s="183">
        <f t="shared" si="2"/>
        <v>0</v>
      </c>
      <c r="M22" s="183"/>
      <c r="N22" s="183">
        <f t="shared" si="3"/>
        <v>0</v>
      </c>
      <c r="O22" s="183" t="s">
        <v>34</v>
      </c>
      <c r="P22" s="183">
        <f t="shared" si="4"/>
        <v>16</v>
      </c>
      <c r="Q22" s="183" t="s">
        <v>34</v>
      </c>
      <c r="R22" s="183">
        <f t="shared" si="5"/>
        <v>18</v>
      </c>
      <c r="S22" s="183" t="s">
        <v>33</v>
      </c>
      <c r="T22" s="183">
        <f t="shared" si="6"/>
        <v>20</v>
      </c>
      <c r="U22" s="183">
        <v>13</v>
      </c>
      <c r="V22" s="184">
        <f t="shared" si="7"/>
        <v>10</v>
      </c>
      <c r="W22" s="177">
        <f t="shared" si="8"/>
        <v>110</v>
      </c>
      <c r="X22" s="51">
        <f t="shared" si="9"/>
        <v>3</v>
      </c>
      <c r="Z22">
        <f>LARGE(W13:W29,AA22)</f>
        <v>68</v>
      </c>
      <c r="AA22">
        <v>10</v>
      </c>
    </row>
    <row r="23" spans="1:27" ht="19.5" customHeight="1" thickBot="1" thickTop="1">
      <c r="A23" s="199">
        <v>11</v>
      </c>
      <c r="B23" s="174" t="s">
        <v>12</v>
      </c>
      <c r="C23" s="200" t="s">
        <v>34</v>
      </c>
      <c r="D23" s="200">
        <v>18</v>
      </c>
      <c r="E23" s="200"/>
      <c r="F23" s="200">
        <f t="shared" si="0"/>
        <v>0</v>
      </c>
      <c r="G23" s="200"/>
      <c r="H23" s="200"/>
      <c r="I23" s="200"/>
      <c r="J23" s="200"/>
      <c r="K23" s="200"/>
      <c r="L23" s="200">
        <f t="shared" si="2"/>
        <v>0</v>
      </c>
      <c r="M23" s="200"/>
      <c r="N23" s="200">
        <f t="shared" si="3"/>
        <v>0</v>
      </c>
      <c r="O23" s="200">
        <v>8</v>
      </c>
      <c r="P23" s="200">
        <v>20</v>
      </c>
      <c r="Q23" s="200"/>
      <c r="R23" s="200"/>
      <c r="S23" s="200" t="s">
        <v>34</v>
      </c>
      <c r="T23" s="200">
        <f t="shared" si="6"/>
        <v>18</v>
      </c>
      <c r="U23" s="200">
        <v>12</v>
      </c>
      <c r="V23" s="201">
        <f t="shared" si="7"/>
        <v>12</v>
      </c>
      <c r="W23" s="177">
        <f t="shared" si="8"/>
        <v>68</v>
      </c>
      <c r="X23" s="51">
        <f t="shared" si="9"/>
        <v>10</v>
      </c>
      <c r="Z23">
        <f>LARGE(W13:W29,AA23)</f>
        <v>44</v>
      </c>
      <c r="AA23">
        <v>11</v>
      </c>
    </row>
    <row r="24" spans="1:27" ht="19.5" customHeight="1" thickBot="1" thickTop="1">
      <c r="A24" s="3">
        <v>12</v>
      </c>
      <c r="B24" s="174" t="s">
        <v>10</v>
      </c>
      <c r="C24" s="190" t="s">
        <v>36</v>
      </c>
      <c r="D24" s="183">
        <f>IF(OR(C24="-",C24=""),0,VLOOKUP(C24,очки,2,FALSE))</f>
        <v>14</v>
      </c>
      <c r="E24" s="183"/>
      <c r="F24" s="183">
        <f t="shared" si="0"/>
        <v>0</v>
      </c>
      <c r="G24" s="183">
        <v>7</v>
      </c>
      <c r="H24" s="183">
        <v>22</v>
      </c>
      <c r="I24" s="183" t="s">
        <v>34</v>
      </c>
      <c r="J24" s="183">
        <f t="shared" si="1"/>
        <v>18</v>
      </c>
      <c r="K24" s="183"/>
      <c r="L24" s="183">
        <f t="shared" si="2"/>
        <v>0</v>
      </c>
      <c r="M24" s="183"/>
      <c r="N24" s="183">
        <f t="shared" si="3"/>
        <v>0</v>
      </c>
      <c r="O24" s="183">
        <v>5</v>
      </c>
      <c r="P24" s="183">
        <v>26</v>
      </c>
      <c r="Q24" s="183">
        <v>5</v>
      </c>
      <c r="R24" s="183">
        <v>28</v>
      </c>
      <c r="S24" s="183"/>
      <c r="T24" s="183"/>
      <c r="U24" s="183">
        <v>1</v>
      </c>
      <c r="V24" s="184">
        <v>34</v>
      </c>
      <c r="W24" s="177">
        <f t="shared" si="8"/>
        <v>142</v>
      </c>
      <c r="X24" s="51">
        <f t="shared" si="9"/>
        <v>1</v>
      </c>
      <c r="Z24">
        <f>LARGE(W13:W29,AA24)</f>
        <v>38</v>
      </c>
      <c r="AA24">
        <v>12</v>
      </c>
    </row>
    <row r="25" spans="1:27" ht="19.5" customHeight="1" thickBot="1" thickTop="1">
      <c r="A25" s="3">
        <v>13</v>
      </c>
      <c r="B25" s="185" t="s">
        <v>13</v>
      </c>
      <c r="C25" s="186">
        <v>6</v>
      </c>
      <c r="D25" s="186">
        <v>24</v>
      </c>
      <c r="E25" s="186"/>
      <c r="F25" s="186">
        <f t="shared" si="0"/>
        <v>0</v>
      </c>
      <c r="G25" s="186">
        <v>5</v>
      </c>
      <c r="H25" s="186">
        <v>26</v>
      </c>
      <c r="I25" s="186"/>
      <c r="J25" s="186"/>
      <c r="K25" s="186"/>
      <c r="L25" s="186">
        <f t="shared" si="2"/>
        <v>0</v>
      </c>
      <c r="M25" s="186"/>
      <c r="N25" s="186">
        <f t="shared" si="3"/>
        <v>0</v>
      </c>
      <c r="O25" s="186" t="s">
        <v>36</v>
      </c>
      <c r="P25" s="186">
        <f t="shared" si="4"/>
        <v>12</v>
      </c>
      <c r="Q25" s="186" t="s">
        <v>33</v>
      </c>
      <c r="R25" s="186">
        <f t="shared" si="5"/>
        <v>20</v>
      </c>
      <c r="S25" s="186" t="s">
        <v>33</v>
      </c>
      <c r="T25" s="186">
        <f t="shared" si="6"/>
        <v>20</v>
      </c>
      <c r="U25" s="186">
        <v>4</v>
      </c>
      <c r="V25" s="187">
        <f t="shared" si="7"/>
        <v>28</v>
      </c>
      <c r="W25" s="177">
        <f t="shared" si="8"/>
        <v>130</v>
      </c>
      <c r="X25" s="51">
        <f t="shared" si="9"/>
        <v>2</v>
      </c>
      <c r="Z25">
        <f>LARGE(W13:W29,AA25)</f>
        <v>32</v>
      </c>
      <c r="AA25">
        <v>13</v>
      </c>
    </row>
    <row r="26" spans="1:27" ht="19.5" customHeight="1" thickBot="1" thickTop="1">
      <c r="A26" s="3">
        <v>14</v>
      </c>
      <c r="B26" s="174" t="s">
        <v>20</v>
      </c>
      <c r="C26" s="175" t="s">
        <v>28</v>
      </c>
      <c r="D26" s="183">
        <f>IF(OR(C26="-",C26=""),0,VLOOKUP(C26,очки,2,FALSE))</f>
        <v>0</v>
      </c>
      <c r="E26" s="189"/>
      <c r="F26" s="183">
        <f t="shared" si="0"/>
        <v>0</v>
      </c>
      <c r="G26" s="183" t="s">
        <v>28</v>
      </c>
      <c r="H26" s="183">
        <f>IF(OR(G26="-",G26=""),0,VLOOKUP(G26,очки,2,FALSE))</f>
        <v>0</v>
      </c>
      <c r="I26" s="183" t="s">
        <v>28</v>
      </c>
      <c r="J26" s="183">
        <f t="shared" si="1"/>
        <v>0</v>
      </c>
      <c r="K26" s="189"/>
      <c r="L26" s="183">
        <f t="shared" si="2"/>
        <v>0</v>
      </c>
      <c r="M26" s="189"/>
      <c r="N26" s="183">
        <f t="shared" si="3"/>
        <v>0</v>
      </c>
      <c r="O26" s="175" t="s">
        <v>28</v>
      </c>
      <c r="P26" s="183">
        <f t="shared" si="4"/>
        <v>0</v>
      </c>
      <c r="Q26" s="189" t="s">
        <v>28</v>
      </c>
      <c r="R26" s="183">
        <f t="shared" si="5"/>
        <v>0</v>
      </c>
      <c r="S26" s="189"/>
      <c r="T26" s="183">
        <f t="shared" si="6"/>
        <v>0</v>
      </c>
      <c r="U26" s="189"/>
      <c r="V26" s="184">
        <v>0</v>
      </c>
      <c r="W26" s="177">
        <f t="shared" si="8"/>
        <v>0</v>
      </c>
      <c r="X26" s="51">
        <f t="shared" si="9"/>
      </c>
      <c r="Z26">
        <f>LARGE(W13:W29,AA26)</f>
        <v>24</v>
      </c>
      <c r="AA26">
        <v>14</v>
      </c>
    </row>
    <row r="27" spans="1:27" ht="19.5" customHeight="1" thickBot="1" thickTop="1">
      <c r="A27" s="3">
        <v>15</v>
      </c>
      <c r="B27" s="178" t="s">
        <v>4</v>
      </c>
      <c r="C27" s="180"/>
      <c r="D27" s="180"/>
      <c r="E27" s="180"/>
      <c r="F27" s="180">
        <f t="shared" si="0"/>
        <v>0</v>
      </c>
      <c r="G27" s="180"/>
      <c r="H27" s="180"/>
      <c r="I27" s="180"/>
      <c r="J27" s="180"/>
      <c r="K27" s="180"/>
      <c r="L27" s="180">
        <f t="shared" si="2"/>
        <v>0</v>
      </c>
      <c r="M27" s="180"/>
      <c r="N27" s="180">
        <f t="shared" si="3"/>
        <v>0</v>
      </c>
      <c r="O27" s="180"/>
      <c r="P27" s="180"/>
      <c r="Q27" s="180"/>
      <c r="R27" s="180"/>
      <c r="S27" s="180"/>
      <c r="T27" s="180"/>
      <c r="U27" s="180">
        <v>2</v>
      </c>
      <c r="V27" s="182">
        <v>32</v>
      </c>
      <c r="W27" s="177">
        <f t="shared" si="8"/>
        <v>32</v>
      </c>
      <c r="X27" s="51">
        <f t="shared" si="9"/>
        <v>13</v>
      </c>
      <c r="Z27">
        <f>LARGE(W13:W29,AA27)</f>
        <v>24</v>
      </c>
      <c r="AA27">
        <v>15</v>
      </c>
    </row>
    <row r="28" spans="1:27" ht="19.5" customHeight="1" thickBot="1" thickTop="1">
      <c r="A28" s="3">
        <v>16</v>
      </c>
      <c r="B28" s="191" t="s">
        <v>15</v>
      </c>
      <c r="C28" s="183">
        <v>5</v>
      </c>
      <c r="D28" s="183">
        <v>26</v>
      </c>
      <c r="E28" s="183"/>
      <c r="F28" s="183">
        <f t="shared" si="0"/>
        <v>0</v>
      </c>
      <c r="G28" s="183" t="s">
        <v>34</v>
      </c>
      <c r="H28" s="183">
        <v>18</v>
      </c>
      <c r="I28" s="183" t="s">
        <v>35</v>
      </c>
      <c r="J28" s="183">
        <f t="shared" si="1"/>
        <v>16</v>
      </c>
      <c r="K28" s="183"/>
      <c r="L28" s="183">
        <f t="shared" si="2"/>
        <v>0</v>
      </c>
      <c r="M28" s="183"/>
      <c r="N28" s="183">
        <f t="shared" si="3"/>
        <v>0</v>
      </c>
      <c r="O28" s="175" t="s">
        <v>28</v>
      </c>
      <c r="P28" s="183">
        <f t="shared" si="4"/>
        <v>0</v>
      </c>
      <c r="Q28" s="183" t="s">
        <v>28</v>
      </c>
      <c r="R28" s="183">
        <f t="shared" si="5"/>
        <v>0</v>
      </c>
      <c r="S28" s="183" t="s">
        <v>28</v>
      </c>
      <c r="T28" s="183">
        <f t="shared" si="6"/>
        <v>0</v>
      </c>
      <c r="U28" s="183"/>
      <c r="V28" s="184">
        <f t="shared" si="7"/>
        <v>0</v>
      </c>
      <c r="W28" s="177">
        <v>6</v>
      </c>
      <c r="X28" s="51">
        <f t="shared" si="9"/>
        <v>16</v>
      </c>
      <c r="Z28">
        <f>LARGE(W13:W29,AA28)</f>
        <v>6</v>
      </c>
      <c r="AA28">
        <v>16</v>
      </c>
    </row>
    <row r="29" spans="1:27" ht="19.5" customHeight="1" thickBot="1" thickTop="1">
      <c r="A29" s="4">
        <v>17</v>
      </c>
      <c r="B29" s="192" t="s">
        <v>6</v>
      </c>
      <c r="C29" s="186" t="s">
        <v>33</v>
      </c>
      <c r="D29" s="193">
        <f>IF(OR(C29="-",C29=""),0,VLOOKUP(C29,очки,2,FALSE))</f>
        <v>20</v>
      </c>
      <c r="E29" s="193"/>
      <c r="F29" s="193">
        <f t="shared" si="0"/>
        <v>0</v>
      </c>
      <c r="G29" s="193" t="s">
        <v>33</v>
      </c>
      <c r="H29" s="193">
        <f>IF(OR(G29="-",G29=""),0,VLOOKUP(G29,очки,2,FALSE))</f>
        <v>20</v>
      </c>
      <c r="I29" s="193" t="s">
        <v>36</v>
      </c>
      <c r="J29" s="193">
        <f t="shared" si="1"/>
        <v>14</v>
      </c>
      <c r="K29" s="193"/>
      <c r="L29" s="193">
        <f t="shared" si="2"/>
        <v>0</v>
      </c>
      <c r="M29" s="193"/>
      <c r="N29" s="193">
        <f t="shared" si="3"/>
        <v>0</v>
      </c>
      <c r="O29" s="193" t="s">
        <v>35</v>
      </c>
      <c r="P29" s="193">
        <f t="shared" si="4"/>
        <v>14</v>
      </c>
      <c r="Q29" s="186" t="s">
        <v>33</v>
      </c>
      <c r="R29" s="193">
        <f t="shared" si="5"/>
        <v>20</v>
      </c>
      <c r="S29" s="193"/>
      <c r="T29" s="193"/>
      <c r="U29" s="193">
        <v>11</v>
      </c>
      <c r="V29" s="194">
        <f t="shared" si="7"/>
        <v>14</v>
      </c>
      <c r="W29" s="177">
        <f t="shared" si="8"/>
        <v>102</v>
      </c>
      <c r="X29" s="51">
        <f t="shared" si="9"/>
        <v>6</v>
      </c>
      <c r="Z29">
        <f>LARGE(W13:W29,AA29)</f>
        <v>0</v>
      </c>
      <c r="AA29">
        <v>17</v>
      </c>
    </row>
    <row r="30" spans="1:23" ht="19.5" customHeight="1" thickTop="1">
      <c r="A30" s="1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</row>
    <row r="31" ht="15">
      <c r="K31" s="1"/>
    </row>
    <row r="32" ht="36" customHeight="1"/>
    <row r="33" spans="1:22" ht="15">
      <c r="A33" s="1" t="s">
        <v>21</v>
      </c>
      <c r="G33" s="12" t="s">
        <v>101</v>
      </c>
      <c r="M33" s="1" t="s">
        <v>22</v>
      </c>
      <c r="V33" s="12" t="s">
        <v>102</v>
      </c>
    </row>
  </sheetData>
  <sheetProtection/>
  <mergeCells count="31">
    <mergeCell ref="U10:V10"/>
    <mergeCell ref="U11:V11"/>
    <mergeCell ref="Q11:R11"/>
    <mergeCell ref="C10:D11"/>
    <mergeCell ref="I11:J11"/>
    <mergeCell ref="I10:J10"/>
    <mergeCell ref="O10:P10"/>
    <mergeCell ref="K10:L10"/>
    <mergeCell ref="E11:F11"/>
    <mergeCell ref="B10:B12"/>
    <mergeCell ref="A7:X7"/>
    <mergeCell ref="W10:W12"/>
    <mergeCell ref="E10:F10"/>
    <mergeCell ref="S11:T11"/>
    <mergeCell ref="X10:X12"/>
    <mergeCell ref="G11:H11"/>
    <mergeCell ref="A6:X6"/>
    <mergeCell ref="O11:P11"/>
    <mergeCell ref="K11:L11"/>
    <mergeCell ref="A10:A12"/>
    <mergeCell ref="G10:H10"/>
    <mergeCell ref="Q10:R10"/>
    <mergeCell ref="M10:N10"/>
    <mergeCell ref="M11:N11"/>
    <mergeCell ref="S10:T10"/>
    <mergeCell ref="A1:X1"/>
    <mergeCell ref="A2:X2"/>
    <mergeCell ref="A4:X4"/>
    <mergeCell ref="A9:X9"/>
    <mergeCell ref="A5:X5"/>
    <mergeCell ref="A3:X3"/>
  </mergeCells>
  <printOptions/>
  <pageMargins left="0.33" right="0.16" top="0.71" bottom="0.28" header="0.73" footer="0.28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X20"/>
  <sheetViews>
    <sheetView zoomScaleSheetLayoutView="100" zoomScalePageLayoutView="0" workbookViewId="0" topLeftCell="A2">
      <selection activeCell="E26" sqref="E26"/>
    </sheetView>
  </sheetViews>
  <sheetFormatPr defaultColWidth="9.00390625" defaultRowHeight="12.75"/>
  <cols>
    <col min="1" max="1" width="3.00390625" style="0" customWidth="1"/>
    <col min="2" max="2" width="22.25390625" style="0" customWidth="1"/>
    <col min="3" max="19" width="7.25390625" style="0" customWidth="1"/>
    <col min="20" max="20" width="7.375" style="0" customWidth="1"/>
    <col min="21" max="22" width="7.25390625" style="0" customWidth="1"/>
    <col min="23" max="23" width="8.00390625" style="0" customWidth="1"/>
    <col min="24" max="24" width="7.75390625" style="0" customWidth="1"/>
  </cols>
  <sheetData>
    <row r="1" spans="1:24" ht="12.75">
      <c r="A1" s="269" t="str">
        <f>Очки!I1</f>
        <v>ДЕПАРТАМЕНТ ПО МОЛОДЕЖНОЙ ПОЛИТИКЕ,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</row>
    <row r="2" spans="1:24" ht="12.75">
      <c r="A2" s="269" t="str">
        <f>Очки!I2</f>
        <v>ФИЗИЧЕСКОЙ КУЛЬТУРЕ И СПОРТУ ТОМСКОЙ ОБЛАСТИ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</row>
    <row r="3" spans="1:24" ht="12.75">
      <c r="A3" s="269" t="s">
        <v>99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</row>
    <row r="4" spans="1:24" ht="12.7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</row>
    <row r="5" spans="1:24" ht="18">
      <c r="A5" s="270" t="s">
        <v>96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</row>
    <row r="6" spans="1:24" ht="18">
      <c r="A6" s="270" t="str">
        <f>Очки!I5</f>
        <v>«Стадион для всех»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</row>
    <row r="7" spans="1:24" ht="18">
      <c r="A7" s="270" t="s">
        <v>30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</row>
    <row r="8" spans="1:24" ht="22.5">
      <c r="A8" s="11" t="s">
        <v>93</v>
      </c>
      <c r="C8" s="5"/>
      <c r="D8" s="6"/>
      <c r="E8" s="5"/>
      <c r="F8" s="6"/>
      <c r="G8" s="7"/>
      <c r="H8" s="7"/>
      <c r="I8" s="7"/>
      <c r="J8" s="7"/>
      <c r="K8" s="7"/>
      <c r="L8" s="6"/>
      <c r="M8" s="6"/>
      <c r="N8" s="7"/>
      <c r="O8" s="7"/>
      <c r="P8" s="7"/>
      <c r="Q8" s="7"/>
      <c r="R8" s="7"/>
      <c r="S8" s="7"/>
      <c r="T8" s="7"/>
      <c r="U8" s="7"/>
      <c r="V8" s="5" t="s">
        <v>98</v>
      </c>
      <c r="W8" s="6"/>
      <c r="X8" s="8" t="s">
        <v>95</v>
      </c>
    </row>
    <row r="9" spans="1:24" ht="19.5" thickBot="1">
      <c r="A9" s="271" t="s">
        <v>0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</row>
    <row r="10" spans="1:24" ht="13.5" customHeight="1" thickTop="1">
      <c r="A10" s="276"/>
      <c r="B10" s="264" t="s">
        <v>1</v>
      </c>
      <c r="C10" s="280" t="s">
        <v>40</v>
      </c>
      <c r="D10" s="260"/>
      <c r="E10" s="259" t="s">
        <v>41</v>
      </c>
      <c r="F10" s="260"/>
      <c r="G10" s="259" t="s">
        <v>43</v>
      </c>
      <c r="H10" s="260"/>
      <c r="I10" s="259" t="s">
        <v>43</v>
      </c>
      <c r="J10" s="260"/>
      <c r="K10" s="259" t="s">
        <v>46</v>
      </c>
      <c r="L10" s="260"/>
      <c r="M10" s="259" t="s">
        <v>48</v>
      </c>
      <c r="N10" s="260"/>
      <c r="O10" s="259" t="s">
        <v>49</v>
      </c>
      <c r="P10" s="260"/>
      <c r="Q10" s="259" t="s">
        <v>50</v>
      </c>
      <c r="R10" s="260"/>
      <c r="S10" s="259" t="s">
        <v>50</v>
      </c>
      <c r="T10" s="260"/>
      <c r="U10" s="259" t="s">
        <v>51</v>
      </c>
      <c r="V10" s="260"/>
      <c r="W10" s="295" t="s">
        <v>2</v>
      </c>
      <c r="X10" s="261" t="s">
        <v>3</v>
      </c>
    </row>
    <row r="11" spans="1:24" ht="13.5" customHeight="1" thickBot="1">
      <c r="A11" s="277"/>
      <c r="B11" s="265"/>
      <c r="C11" s="281"/>
      <c r="D11" s="258"/>
      <c r="E11" s="257" t="s">
        <v>42</v>
      </c>
      <c r="F11" s="258"/>
      <c r="G11" s="257" t="s">
        <v>44</v>
      </c>
      <c r="H11" s="258"/>
      <c r="I11" s="257" t="s">
        <v>45</v>
      </c>
      <c r="J11" s="258"/>
      <c r="K11" s="257" t="s">
        <v>47</v>
      </c>
      <c r="L11" s="258"/>
      <c r="M11" s="257"/>
      <c r="N11" s="258"/>
      <c r="O11" s="257" t="s">
        <v>47</v>
      </c>
      <c r="P11" s="258"/>
      <c r="Q11" s="257" t="s">
        <v>44</v>
      </c>
      <c r="R11" s="258"/>
      <c r="S11" s="257" t="s">
        <v>45</v>
      </c>
      <c r="T11" s="258"/>
      <c r="U11" s="257" t="s">
        <v>52</v>
      </c>
      <c r="V11" s="258"/>
      <c r="W11" s="296"/>
      <c r="X11" s="262"/>
    </row>
    <row r="12" spans="1:24" ht="13.5" thickBot="1">
      <c r="A12" s="277"/>
      <c r="B12" s="265"/>
      <c r="C12" s="52" t="s">
        <v>3</v>
      </c>
      <c r="D12" s="52" t="s">
        <v>2</v>
      </c>
      <c r="E12" s="52" t="s">
        <v>3</v>
      </c>
      <c r="F12" s="52" t="s">
        <v>2</v>
      </c>
      <c r="G12" s="52" t="s">
        <v>3</v>
      </c>
      <c r="H12" s="52" t="s">
        <v>2</v>
      </c>
      <c r="I12" s="52" t="s">
        <v>3</v>
      </c>
      <c r="J12" s="52" t="s">
        <v>2</v>
      </c>
      <c r="K12" s="52" t="s">
        <v>3</v>
      </c>
      <c r="L12" s="52" t="s">
        <v>2</v>
      </c>
      <c r="M12" s="52" t="s">
        <v>3</v>
      </c>
      <c r="N12" s="52" t="s">
        <v>2</v>
      </c>
      <c r="O12" s="52" t="s">
        <v>3</v>
      </c>
      <c r="P12" s="52" t="s">
        <v>2</v>
      </c>
      <c r="Q12" s="52" t="s">
        <v>3</v>
      </c>
      <c r="R12" s="52" t="s">
        <v>2</v>
      </c>
      <c r="S12" s="52" t="s">
        <v>3</v>
      </c>
      <c r="T12" s="52" t="s">
        <v>2</v>
      </c>
      <c r="U12" s="52" t="s">
        <v>3</v>
      </c>
      <c r="V12" s="52" t="s">
        <v>2</v>
      </c>
      <c r="W12" s="296"/>
      <c r="X12" s="262"/>
    </row>
    <row r="13" spans="1:24" ht="19.5" customHeight="1" thickTop="1">
      <c r="A13" s="53">
        <v>1</v>
      </c>
      <c r="B13" s="54" t="s">
        <v>4</v>
      </c>
      <c r="C13" s="203">
        <f>VLOOKUP(B13,рез,2,FALSE)</f>
        <v>0</v>
      </c>
      <c r="D13" s="204">
        <f>VLOOKUP(B13,рез,3,FALSE)</f>
        <v>0</v>
      </c>
      <c r="E13" s="62">
        <f>VLOOKUP(B13,рез,4,FALSE)</f>
        <v>0</v>
      </c>
      <c r="F13" s="58">
        <f>VLOOKUP(B13,рез,5,FALSE)</f>
        <v>0</v>
      </c>
      <c r="G13" s="62">
        <f>VLOOKUP(B13,рез,6,FALSE)</f>
        <v>0</v>
      </c>
      <c r="H13" s="58">
        <f>VLOOKUP(B13,рез,7,FALSE)</f>
        <v>0</v>
      </c>
      <c r="I13" s="62">
        <f>VLOOKUP(B13,рез,8,FALSE)</f>
        <v>0</v>
      </c>
      <c r="J13" s="58">
        <f>VLOOKUP(B13,рез,9,FALSE)</f>
        <v>0</v>
      </c>
      <c r="K13" s="62">
        <f>VLOOKUP(B13,рез,10,FALSE)</f>
        <v>0</v>
      </c>
      <c r="L13" s="58">
        <f>VLOOKUP(B13,рез,11,FALSE)</f>
        <v>0</v>
      </c>
      <c r="M13" s="62">
        <f>VLOOKUP(B13,рез,12,FALSE)</f>
        <v>0</v>
      </c>
      <c r="N13" s="58">
        <f>VLOOKUP(B13,рез,13,FALSE)</f>
        <v>0</v>
      </c>
      <c r="O13" s="62">
        <f>VLOOKUP(B13,рез,14,FALSE)</f>
        <v>0</v>
      </c>
      <c r="P13" s="58">
        <f>VLOOKUP(B13,рез,15,FALSE)</f>
        <v>0</v>
      </c>
      <c r="Q13" s="62">
        <f>VLOOKUP(B13,рез,16,FALSE)</f>
        <v>0</v>
      </c>
      <c r="R13" s="58">
        <f>VLOOKUP(B13,рез,17,FALSE)</f>
        <v>0</v>
      </c>
      <c r="S13" s="62">
        <f>VLOOKUP(B13,рез,18,FALSE)</f>
        <v>0</v>
      </c>
      <c r="T13" s="58">
        <f>VLOOKUP(B13,рез,19,FALSE)</f>
        <v>0</v>
      </c>
      <c r="U13" s="55">
        <f>VLOOKUP(B13,рез,20,FALSE)</f>
        <v>2</v>
      </c>
      <c r="V13" s="55">
        <f>VLOOKUP(B13,рез,21,FALSE)</f>
        <v>32</v>
      </c>
      <c r="W13" s="54">
        <f>(D13+F13+H13+L13+N13+P13+R13+V13+T13+J13)</f>
        <v>32</v>
      </c>
      <c r="X13" s="56">
        <v>1</v>
      </c>
    </row>
    <row r="14" spans="1:24" ht="19.5" customHeight="1">
      <c r="A14" s="26">
        <v>2</v>
      </c>
      <c r="B14" s="27" t="s">
        <v>5</v>
      </c>
      <c r="C14" s="205">
        <f>VLOOKUP(B14,рез,2,FALSE)</f>
        <v>0</v>
      </c>
      <c r="D14" s="206">
        <f>VLOOKUP(B14,рез,3,FALSE)</f>
        <v>0</v>
      </c>
      <c r="E14" s="29">
        <f>VLOOKUP(B14,рез,4,FALSE)</f>
        <v>0</v>
      </c>
      <c r="F14" s="60">
        <f>VLOOKUP(B14,рез,5,FALSE)</f>
        <v>0</v>
      </c>
      <c r="G14" s="29">
        <f>VLOOKUP(B14,рез,6,FALSE)</f>
        <v>0</v>
      </c>
      <c r="H14" s="60">
        <f>VLOOKUP(B14,рез,7,FALSE)</f>
        <v>0</v>
      </c>
      <c r="I14" s="29">
        <f>VLOOKUP(B14,рез,8,FALSE)</f>
        <v>0</v>
      </c>
      <c r="J14" s="60">
        <f>VLOOKUP(B14,рез,9,FALSE)</f>
        <v>0</v>
      </c>
      <c r="K14" s="29">
        <f>VLOOKUP(B14,рез,10,FALSE)</f>
        <v>0</v>
      </c>
      <c r="L14" s="60">
        <f>VLOOKUP(B14,рез,11,FALSE)</f>
        <v>0</v>
      </c>
      <c r="M14" s="29">
        <f>VLOOKUP(B14,рез,12,FALSE)</f>
        <v>0</v>
      </c>
      <c r="N14" s="60">
        <f>VLOOKUP(B14,рез,13,FALSE)</f>
        <v>0</v>
      </c>
      <c r="O14" s="29">
        <f>VLOOKUP(B14,рез,14,FALSE)</f>
        <v>0</v>
      </c>
      <c r="P14" s="60">
        <f>VLOOKUP(B14,рез,15,FALSE)</f>
        <v>0</v>
      </c>
      <c r="Q14" s="29">
        <f>VLOOKUP(B14,рез,16,FALSE)</f>
        <v>0</v>
      </c>
      <c r="R14" s="60">
        <f>VLOOKUP(B14,рез,17,FALSE)</f>
        <v>0</v>
      </c>
      <c r="S14" s="29">
        <f>VLOOKUP(B14,рез,18,FALSE)</f>
        <v>0</v>
      </c>
      <c r="T14" s="60">
        <f>VLOOKUP(B14,рез,19,FALSE)</f>
        <v>0</v>
      </c>
      <c r="U14" s="28">
        <f>VLOOKUP(B14,рез,20,FALSE)</f>
        <v>6</v>
      </c>
      <c r="V14" s="28">
        <f>VLOOKUP(B14,рез,21,FALSE)</f>
        <v>24</v>
      </c>
      <c r="W14" s="27">
        <f>(D14+F14+H14+L14+N14+P14+R14+V14+T14+J14)</f>
        <v>24</v>
      </c>
      <c r="X14" s="30">
        <v>2</v>
      </c>
    </row>
    <row r="15" spans="1:24" s="25" customFormat="1" ht="19.5" customHeight="1" thickBot="1">
      <c r="A15" s="31">
        <v>3</v>
      </c>
      <c r="B15" s="32" t="s">
        <v>8</v>
      </c>
      <c r="C15" s="207">
        <f>VLOOKUP(B15,рез,2,FALSE)</f>
        <v>0</v>
      </c>
      <c r="D15" s="208">
        <f>VLOOKUP(B15,рез,3,FALSE)</f>
        <v>0</v>
      </c>
      <c r="E15" s="34">
        <f>VLOOKUP(B15,рез,4,FALSE)</f>
        <v>0</v>
      </c>
      <c r="F15" s="61">
        <f>VLOOKUP(B15,рез,5,FALSE)</f>
        <v>0</v>
      </c>
      <c r="G15" s="34" t="str">
        <f>VLOOKUP(B15,рез,6,FALSE)</f>
        <v>6(т)</v>
      </c>
      <c r="H15" s="61">
        <f>VLOOKUP(B15,рез,7,FALSE)</f>
        <v>14</v>
      </c>
      <c r="I15" s="34">
        <f>VLOOKUP(B15,рез,8,FALSE)</f>
        <v>0</v>
      </c>
      <c r="J15" s="61">
        <f>VLOOKUP(B15,рез,9,FALSE)</f>
        <v>0</v>
      </c>
      <c r="K15" s="34">
        <f>VLOOKUP(B15,рез,10,FALSE)</f>
        <v>0</v>
      </c>
      <c r="L15" s="61">
        <f>VLOOKUP(B15,рез,11,FALSE)</f>
        <v>0</v>
      </c>
      <c r="M15" s="34">
        <f>VLOOKUP(B15,рез,12,FALSE)</f>
        <v>0</v>
      </c>
      <c r="N15" s="61">
        <f>VLOOKUP(B15,рез,13,FALSE)</f>
        <v>0</v>
      </c>
      <c r="O15" s="34" t="str">
        <f>VLOOKUP(B15,рез,14,FALSE)</f>
        <v>4(т)</v>
      </c>
      <c r="P15" s="61">
        <f>VLOOKUP(B15,рез,15,FALSE)</f>
        <v>16</v>
      </c>
      <c r="Q15" s="34">
        <f>VLOOKUP(B15,рез,16,FALSE)</f>
        <v>6</v>
      </c>
      <c r="R15" s="61">
        <f>VLOOKUP(B15,рез,17,FALSE)</f>
        <v>24</v>
      </c>
      <c r="S15" s="34">
        <f>VLOOKUP(B15,рез,18,FALSE)</f>
        <v>6</v>
      </c>
      <c r="T15" s="61">
        <f>VLOOKUP(B15,рез,19,FALSE)</f>
        <v>28</v>
      </c>
      <c r="U15" s="33">
        <f>VLOOKUP(B15,рез,20,FALSE)</f>
        <v>5</v>
      </c>
      <c r="V15" s="33">
        <f>VLOOKUP(B15,рез,21,FALSE)</f>
        <v>24</v>
      </c>
      <c r="W15" s="32">
        <f>(D15+F15+H15+L15+N15+P15+R15+V15+T15+J15)</f>
        <v>106</v>
      </c>
      <c r="X15" s="35">
        <v>3</v>
      </c>
    </row>
    <row r="16" spans="1:24" s="25" customFormat="1" ht="13.5" thickTop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</row>
    <row r="17" spans="1:24" s="25" customFormat="1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</row>
    <row r="20" spans="1:22" ht="15">
      <c r="A20" s="1" t="s">
        <v>21</v>
      </c>
      <c r="G20" s="12" t="s">
        <v>101</v>
      </c>
      <c r="M20" s="1" t="s">
        <v>22</v>
      </c>
      <c r="V20" s="12" t="str">
        <f>Очки!K11</f>
        <v>СС1К, С.А. Хлебникова</v>
      </c>
    </row>
  </sheetData>
  <sheetProtection/>
  <mergeCells count="31">
    <mergeCell ref="G10:H10"/>
    <mergeCell ref="Q11:R11"/>
    <mergeCell ref="K11:L11"/>
    <mergeCell ref="A9:X9"/>
    <mergeCell ref="A3:X3"/>
    <mergeCell ref="A7:X7"/>
    <mergeCell ref="S11:T11"/>
    <mergeCell ref="U10:V10"/>
    <mergeCell ref="C10:D11"/>
    <mergeCell ref="M11:N11"/>
    <mergeCell ref="U11:V11"/>
    <mergeCell ref="S10:T10"/>
    <mergeCell ref="O11:P11"/>
    <mergeCell ref="O10:P10"/>
    <mergeCell ref="A1:X1"/>
    <mergeCell ref="A2:X2"/>
    <mergeCell ref="A4:X4"/>
    <mergeCell ref="A5:X5"/>
    <mergeCell ref="A6:X6"/>
    <mergeCell ref="X10:X12"/>
    <mergeCell ref="A10:A12"/>
    <mergeCell ref="I10:J10"/>
    <mergeCell ref="I11:J11"/>
    <mergeCell ref="E11:F11"/>
    <mergeCell ref="W10:W12"/>
    <mergeCell ref="M10:N10"/>
    <mergeCell ref="B10:B12"/>
    <mergeCell ref="Q10:R10"/>
    <mergeCell ref="E10:F10"/>
    <mergeCell ref="G11:H11"/>
    <mergeCell ref="K10:L10"/>
  </mergeCells>
  <printOptions/>
  <pageMargins left="0.33" right="0.16" top="0.71" bottom="0.28" header="0.73" footer="0.28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X22"/>
  <sheetViews>
    <sheetView zoomScaleSheetLayoutView="100" workbookViewId="0" topLeftCell="B1">
      <selection activeCell="B20" sqref="B20"/>
    </sheetView>
  </sheetViews>
  <sheetFormatPr defaultColWidth="9.00390625" defaultRowHeight="12.75"/>
  <cols>
    <col min="1" max="1" width="3.00390625" style="0" customWidth="1"/>
    <col min="2" max="2" width="22.25390625" style="0" customWidth="1"/>
    <col min="3" max="19" width="7.25390625" style="0" customWidth="1"/>
    <col min="20" max="20" width="7.375" style="0" customWidth="1"/>
    <col min="21" max="22" width="7.25390625" style="0" customWidth="1"/>
    <col min="23" max="23" width="8.00390625" style="0" customWidth="1"/>
    <col min="24" max="24" width="7.75390625" style="0" customWidth="1"/>
  </cols>
  <sheetData>
    <row r="1" spans="1:24" ht="12.75">
      <c r="A1" s="269" t="str">
        <f>Очки!I1</f>
        <v>ДЕПАРТАМЕНТ ПО МОЛОДЕЖНОЙ ПОЛИТИКЕ,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</row>
    <row r="2" spans="1:24" ht="12.75">
      <c r="A2" s="269" t="str">
        <f>Очки!I2</f>
        <v>ФИЗИЧЕСКОЙ КУЛЬТУРЕ И СПОРТУ ТОМСКОЙ ОБЛАСТИ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</row>
    <row r="3" spans="1:24" ht="12.75">
      <c r="A3" s="269" t="s">
        <v>99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</row>
    <row r="4" spans="1:24" ht="12.7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</row>
    <row r="5" spans="1:24" ht="18">
      <c r="A5" s="270" t="str">
        <f>Очки!I4</f>
        <v>XXX областные летние сельские спортивные игры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</row>
    <row r="6" spans="1:24" ht="18">
      <c r="A6" s="270" t="str">
        <f>Очки!I5</f>
        <v>«Стадион для всех»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</row>
    <row r="7" spans="1:24" ht="18">
      <c r="A7" s="270" t="s">
        <v>29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</row>
    <row r="8" spans="1:24" ht="22.5">
      <c r="A8" s="11" t="s">
        <v>93</v>
      </c>
      <c r="C8" s="5"/>
      <c r="D8" s="6"/>
      <c r="E8" s="5"/>
      <c r="F8" s="6"/>
      <c r="G8" s="7"/>
      <c r="H8" s="7"/>
      <c r="I8" s="7"/>
      <c r="J8" s="7"/>
      <c r="K8" s="7"/>
      <c r="L8" s="6"/>
      <c r="M8" s="6"/>
      <c r="N8" s="7"/>
      <c r="O8" s="7"/>
      <c r="P8" s="7"/>
      <c r="Q8" s="7"/>
      <c r="R8" s="7"/>
      <c r="S8" s="7"/>
      <c r="T8" s="7"/>
      <c r="U8" s="7"/>
      <c r="V8" s="5" t="s">
        <v>98</v>
      </c>
      <c r="W8" s="6"/>
      <c r="X8" s="8" t="s">
        <v>95</v>
      </c>
    </row>
    <row r="9" spans="1:24" ht="19.5" thickBot="1">
      <c r="A9" s="271" t="s">
        <v>0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</row>
    <row r="10" spans="1:24" ht="13.5" customHeight="1" thickTop="1">
      <c r="A10" s="276"/>
      <c r="B10" s="264" t="s">
        <v>1</v>
      </c>
      <c r="C10" s="280" t="s">
        <v>40</v>
      </c>
      <c r="D10" s="260"/>
      <c r="E10" s="259" t="s">
        <v>41</v>
      </c>
      <c r="F10" s="260"/>
      <c r="G10" s="259" t="s">
        <v>43</v>
      </c>
      <c r="H10" s="260"/>
      <c r="I10" s="259" t="s">
        <v>43</v>
      </c>
      <c r="J10" s="260"/>
      <c r="K10" s="259" t="s">
        <v>46</v>
      </c>
      <c r="L10" s="260"/>
      <c r="M10" s="259" t="s">
        <v>48</v>
      </c>
      <c r="N10" s="260"/>
      <c r="O10" s="259" t="s">
        <v>49</v>
      </c>
      <c r="P10" s="260"/>
      <c r="Q10" s="259" t="s">
        <v>50</v>
      </c>
      <c r="R10" s="260"/>
      <c r="S10" s="259" t="s">
        <v>50</v>
      </c>
      <c r="T10" s="260"/>
      <c r="U10" s="259" t="s">
        <v>51</v>
      </c>
      <c r="V10" s="260"/>
      <c r="W10" s="295" t="s">
        <v>2</v>
      </c>
      <c r="X10" s="261" t="s">
        <v>3</v>
      </c>
    </row>
    <row r="11" spans="1:24" ht="13.5" customHeight="1" thickBot="1">
      <c r="A11" s="277"/>
      <c r="B11" s="265"/>
      <c r="C11" s="281"/>
      <c r="D11" s="258"/>
      <c r="E11" s="257" t="s">
        <v>42</v>
      </c>
      <c r="F11" s="258"/>
      <c r="G11" s="257" t="s">
        <v>44</v>
      </c>
      <c r="H11" s="258"/>
      <c r="I11" s="257" t="s">
        <v>45</v>
      </c>
      <c r="J11" s="258"/>
      <c r="K11" s="257" t="s">
        <v>47</v>
      </c>
      <c r="L11" s="258"/>
      <c r="M11" s="257"/>
      <c r="N11" s="258"/>
      <c r="O11" s="257" t="s">
        <v>47</v>
      </c>
      <c r="P11" s="258"/>
      <c r="Q11" s="257" t="s">
        <v>44</v>
      </c>
      <c r="R11" s="258"/>
      <c r="S11" s="257" t="s">
        <v>45</v>
      </c>
      <c r="T11" s="258"/>
      <c r="U11" s="257" t="s">
        <v>52</v>
      </c>
      <c r="V11" s="258"/>
      <c r="W11" s="296"/>
      <c r="X11" s="262"/>
    </row>
    <row r="12" spans="1:24" ht="13.5" thickBot="1">
      <c r="A12" s="278"/>
      <c r="B12" s="266"/>
      <c r="C12" s="10" t="s">
        <v>3</v>
      </c>
      <c r="D12" s="10" t="s">
        <v>2</v>
      </c>
      <c r="E12" s="10" t="s">
        <v>3</v>
      </c>
      <c r="F12" s="10" t="s">
        <v>2</v>
      </c>
      <c r="G12" s="10" t="s">
        <v>3</v>
      </c>
      <c r="H12" s="10" t="s">
        <v>2</v>
      </c>
      <c r="I12" s="10" t="s">
        <v>3</v>
      </c>
      <c r="J12" s="10" t="s">
        <v>2</v>
      </c>
      <c r="K12" s="10" t="s">
        <v>3</v>
      </c>
      <c r="L12" s="10" t="s">
        <v>2</v>
      </c>
      <c r="M12" s="10" t="s">
        <v>3</v>
      </c>
      <c r="N12" s="10" t="s">
        <v>2</v>
      </c>
      <c r="O12" s="10" t="s">
        <v>3</v>
      </c>
      <c r="P12" s="10" t="s">
        <v>2</v>
      </c>
      <c r="Q12" s="10" t="s">
        <v>3</v>
      </c>
      <c r="R12" s="10" t="s">
        <v>2</v>
      </c>
      <c r="S12" s="10" t="s">
        <v>3</v>
      </c>
      <c r="T12" s="10" t="s">
        <v>2</v>
      </c>
      <c r="U12" s="10" t="s">
        <v>3</v>
      </c>
      <c r="V12" s="10" t="s">
        <v>2</v>
      </c>
      <c r="W12" s="267"/>
      <c r="X12" s="263"/>
    </row>
    <row r="13" spans="1:24" s="25" customFormat="1" ht="19.5" customHeight="1" thickTop="1">
      <c r="A13" s="23">
        <v>1</v>
      </c>
      <c r="B13" s="133" t="s">
        <v>9</v>
      </c>
      <c r="C13" s="195">
        <f>VLOOKUP(B13,рез,2,FALSE)</f>
        <v>0</v>
      </c>
      <c r="D13" s="196">
        <f>VLOOKUP(B13,рез,3,FALSE)</f>
        <v>0</v>
      </c>
      <c r="E13" s="62">
        <f>VLOOKUP(B13,рез,4,FALSE)</f>
        <v>0</v>
      </c>
      <c r="F13" s="58">
        <f>VLOOKUP(B13,рез,5,FALSE)</f>
        <v>0</v>
      </c>
      <c r="G13" s="62" t="str">
        <f>VLOOKUP(B13,рез,6,FALSE)</f>
        <v>4(т)</v>
      </c>
      <c r="H13" s="58">
        <f>VLOOKUP(B13,рез,7,FALSE)</f>
        <v>18</v>
      </c>
      <c r="I13" s="62" t="str">
        <f>VLOOKUP(B13,рез,8,FALSE)</f>
        <v>3(т)</v>
      </c>
      <c r="J13" s="58">
        <f>VLOOKUP(B13,рез,9,FALSE)</f>
        <v>20</v>
      </c>
      <c r="K13" s="62">
        <f>VLOOKUP(B13,рез,10,FALSE)</f>
        <v>0</v>
      </c>
      <c r="L13" s="58">
        <f>VLOOKUP(B13,рез,11,FALSE)</f>
        <v>0</v>
      </c>
      <c r="M13" s="62">
        <f>VLOOKUP(B13,рез,12,FALSE)</f>
        <v>0</v>
      </c>
      <c r="N13" s="58">
        <f>VLOOKUP(B13,рез,13,FALSE)</f>
        <v>0</v>
      </c>
      <c r="O13" s="62">
        <f>VLOOKUP(B13,рез,14,FALSE)</f>
        <v>0</v>
      </c>
      <c r="P13" s="58">
        <f>VLOOKUP(B13,рез,15,FALSE)</f>
        <v>0</v>
      </c>
      <c r="Q13" s="62" t="str">
        <f>VLOOKUP(B13,рез,16,FALSE)</f>
        <v>5(т)</v>
      </c>
      <c r="R13" s="58">
        <f>VLOOKUP(B13,рез,17,FALSE)</f>
        <v>16</v>
      </c>
      <c r="S13" s="62" t="str">
        <f>VLOOKUP(B13,рез,18,FALSE)</f>
        <v>5(т)</v>
      </c>
      <c r="T13" s="58">
        <f>VLOOKUP(B13,рез,19,FALSE)</f>
        <v>16</v>
      </c>
      <c r="U13" s="55">
        <f>VLOOKUP(B13,рез,20,FALSE)</f>
        <v>10</v>
      </c>
      <c r="V13" s="55">
        <f>VLOOKUP(B13,рез,21,FALSE)</f>
        <v>16</v>
      </c>
      <c r="W13" s="27">
        <f>(D13+F13+H13+L13+N13+P13+R13+V13+T13+J13)</f>
        <v>86</v>
      </c>
      <c r="X13" s="24">
        <v>1</v>
      </c>
    </row>
    <row r="14" spans="1:24" s="25" customFormat="1" ht="19.5" customHeight="1">
      <c r="A14" s="26">
        <v>2</v>
      </c>
      <c r="B14" s="27" t="s">
        <v>6</v>
      </c>
      <c r="C14" s="59" t="str">
        <f>VLOOKUP(B14,рез,2,FALSE)</f>
        <v>3(т)</v>
      </c>
      <c r="D14" s="60">
        <f>VLOOKUP(B14,рез,3,FALSE)</f>
        <v>20</v>
      </c>
      <c r="E14" s="29">
        <f>VLOOKUP(B14,рез,4,FALSE)</f>
        <v>0</v>
      </c>
      <c r="F14" s="60">
        <f>VLOOKUP(B14,рез,5,FALSE)</f>
        <v>0</v>
      </c>
      <c r="G14" s="29" t="str">
        <f>VLOOKUP(B14,рез,6,FALSE)</f>
        <v>3(т)</v>
      </c>
      <c r="H14" s="60">
        <f>VLOOKUP(B14,рез,7,FALSE)</f>
        <v>20</v>
      </c>
      <c r="I14" s="29" t="str">
        <f>VLOOKUP(B14,рез,8,FALSE)</f>
        <v>6(т)</v>
      </c>
      <c r="J14" s="60">
        <f>VLOOKUP(B14,рез,9,FALSE)</f>
        <v>14</v>
      </c>
      <c r="K14" s="29">
        <f>VLOOKUP(B14,рез,10,FALSE)</f>
        <v>0</v>
      </c>
      <c r="L14" s="60">
        <f>VLOOKUP(B14,рез,11,FALSE)</f>
        <v>0</v>
      </c>
      <c r="M14" s="29">
        <f>VLOOKUP(B14,рез,12,FALSE)</f>
        <v>0</v>
      </c>
      <c r="N14" s="60">
        <f>VLOOKUP(B14,рез,13,FALSE)</f>
        <v>0</v>
      </c>
      <c r="O14" s="29" t="str">
        <f>VLOOKUP(B14,рез,14,FALSE)</f>
        <v>5(т)</v>
      </c>
      <c r="P14" s="60">
        <f>VLOOKUP(B14,рез,15,FALSE)</f>
        <v>14</v>
      </c>
      <c r="Q14" s="29" t="str">
        <f>VLOOKUP(B14,рез,16,FALSE)</f>
        <v>3(т)</v>
      </c>
      <c r="R14" s="60">
        <f>VLOOKUP(B14,рез,17,FALSE)</f>
        <v>20</v>
      </c>
      <c r="S14" s="29">
        <f>VLOOKUP(B14,рез,18,FALSE)</f>
        <v>0</v>
      </c>
      <c r="T14" s="60">
        <f>VLOOKUP(B14,рез,19,FALSE)</f>
        <v>0</v>
      </c>
      <c r="U14" s="28">
        <f>VLOOKUP(B14,рез,20,FALSE)</f>
        <v>11</v>
      </c>
      <c r="V14" s="28">
        <f>VLOOKUP(B14,рез,21,FALSE)</f>
        <v>14</v>
      </c>
      <c r="W14" s="27">
        <f>(D14+F14+H14+L14+N14+P14+R14+V14+T14+J14)</f>
        <v>102</v>
      </c>
      <c r="X14" s="30">
        <v>2</v>
      </c>
    </row>
    <row r="15" spans="1:24" ht="19.5" customHeight="1">
      <c r="A15" s="36">
        <v>3</v>
      </c>
      <c r="B15" s="21" t="s">
        <v>13</v>
      </c>
      <c r="C15" s="197">
        <f>VLOOKUP(B15,рез,2,FALSE)</f>
        <v>6</v>
      </c>
      <c r="D15" s="198">
        <f>VLOOKUP(B15,рез,3,FALSE)</f>
        <v>24</v>
      </c>
      <c r="E15" s="48">
        <f>VLOOKUP(B15,рез,4,FALSE)</f>
        <v>0</v>
      </c>
      <c r="F15" s="64">
        <f>VLOOKUP(B15,рез,5,FALSE)</f>
        <v>0</v>
      </c>
      <c r="G15" s="48">
        <f>VLOOKUP(B15,рез,6,FALSE)</f>
        <v>5</v>
      </c>
      <c r="H15" s="64">
        <f>VLOOKUP(B15,рез,7,FALSE)</f>
        <v>26</v>
      </c>
      <c r="I15" s="48">
        <f>VLOOKUP(B15,рез,8,FALSE)</f>
        <v>0</v>
      </c>
      <c r="J15" s="64">
        <f>VLOOKUP(B15,рез,9,FALSE)</f>
        <v>0</v>
      </c>
      <c r="K15" s="48">
        <f>VLOOKUP(B15,рез,10,FALSE)</f>
        <v>0</v>
      </c>
      <c r="L15" s="64">
        <f>VLOOKUP(B15,рез,11,FALSE)</f>
        <v>0</v>
      </c>
      <c r="M15" s="48">
        <f>VLOOKUP(B15,рез,12,FALSE)</f>
        <v>0</v>
      </c>
      <c r="N15" s="64">
        <f>VLOOKUP(B15,рез,13,FALSE)</f>
        <v>0</v>
      </c>
      <c r="O15" s="48" t="str">
        <f>VLOOKUP(B15,рез,14,FALSE)</f>
        <v>6(т)</v>
      </c>
      <c r="P15" s="64">
        <f>VLOOKUP(B15,рез,15,FALSE)</f>
        <v>12</v>
      </c>
      <c r="Q15" s="48" t="str">
        <f>VLOOKUP(B15,рез,16,FALSE)</f>
        <v>3(т)</v>
      </c>
      <c r="R15" s="64">
        <f>VLOOKUP(B15,рез,17,FALSE)</f>
        <v>20</v>
      </c>
      <c r="S15" s="48" t="str">
        <f>VLOOKUP(B15,рез,18,FALSE)</f>
        <v>3(т)</v>
      </c>
      <c r="T15" s="64">
        <f>VLOOKUP(B15,рез,19,FALSE)</f>
        <v>20</v>
      </c>
      <c r="U15" s="46">
        <f>VLOOKUP(B15,рез,20,FALSE)</f>
        <v>4</v>
      </c>
      <c r="V15" s="46">
        <f>VLOOKUP(B15,рез,21,FALSE)</f>
        <v>28</v>
      </c>
      <c r="W15" s="45">
        <f>(D15+F15+H15+L15+N15+P15+R15+V15+T15+J15)</f>
        <v>130</v>
      </c>
      <c r="X15" s="37">
        <v>4</v>
      </c>
    </row>
    <row r="16" spans="1:24" ht="19.5" customHeight="1">
      <c r="A16" s="36">
        <v>4</v>
      </c>
      <c r="B16" s="45" t="s">
        <v>7</v>
      </c>
      <c r="C16" s="63" t="str">
        <f>VLOOKUP(B16,рез,2,FALSE)</f>
        <v>3(т)</v>
      </c>
      <c r="D16" s="64">
        <f>VLOOKUP(B16,рез,3,FALSE)</f>
        <v>20</v>
      </c>
      <c r="E16" s="48">
        <f>VLOOKUP(B16,рез,4,FALSE)</f>
        <v>0</v>
      </c>
      <c r="F16" s="64">
        <f>VLOOKUP(B16,рез,5,FALSE)</f>
        <v>0</v>
      </c>
      <c r="G16" s="48" t="str">
        <f>VLOOKUP(B16,рез,6,FALSE)</f>
        <v>5(т)</v>
      </c>
      <c r="H16" s="64">
        <f>VLOOKUP(B16,рез,7,FALSE)</f>
        <v>16</v>
      </c>
      <c r="I16" s="48">
        <f>VLOOKUP(B16,рез,8,FALSE)</f>
        <v>0</v>
      </c>
      <c r="J16" s="64">
        <f>VLOOKUP(B16,рез,9,FALSE)</f>
        <v>0</v>
      </c>
      <c r="K16" s="48">
        <f>VLOOKUP(B16,рез,10,FALSE)</f>
        <v>0</v>
      </c>
      <c r="L16" s="64">
        <f>VLOOKUP(B16,рез,11,FALSE)</f>
        <v>0</v>
      </c>
      <c r="M16" s="48">
        <f>VLOOKUP(B16,рез,12,FALSE)</f>
        <v>0</v>
      </c>
      <c r="N16" s="64">
        <f>VLOOKUP(B16,рез,13,FALSE)</f>
        <v>0</v>
      </c>
      <c r="O16" s="48" t="str">
        <f>VLOOKUP(B16,рез,14,FALSE)</f>
        <v>5(т)</v>
      </c>
      <c r="P16" s="64">
        <f>VLOOKUP(B16,рез,15,FALSE)</f>
        <v>14</v>
      </c>
      <c r="Q16" s="48">
        <f>VLOOKUP(B16,рез,16,FALSE)</f>
        <v>0</v>
      </c>
      <c r="R16" s="64">
        <f>VLOOKUP(B16,рез,17,FALSE)</f>
        <v>0</v>
      </c>
      <c r="S16" s="48" t="str">
        <f>VLOOKUP(B16,рез,18,FALSE)</f>
        <v>-</v>
      </c>
      <c r="T16" s="64">
        <f>VLOOKUP(B16,рез,19,FALSE)</f>
        <v>0</v>
      </c>
      <c r="U16" s="46">
        <f>VLOOKUP(B16,рез,20,FALSE)</f>
        <v>3</v>
      </c>
      <c r="V16" s="46">
        <f>VLOOKUP(B16,рез,21,FALSE)</f>
        <v>30</v>
      </c>
      <c r="W16" s="45">
        <f>(D16+F16+H16+L16+N16+P16+R16+V16+T16+J16)</f>
        <v>80</v>
      </c>
      <c r="X16" s="37">
        <v>5</v>
      </c>
    </row>
    <row r="17" spans="1:24" ht="19.5" customHeight="1" thickBot="1">
      <c r="A17" s="41">
        <v>5</v>
      </c>
      <c r="B17" s="22" t="s">
        <v>14</v>
      </c>
      <c r="C17" s="65" t="str">
        <f>VLOOKUP(B17,рез,2,FALSE)</f>
        <v>4(т)</v>
      </c>
      <c r="D17" s="66">
        <f>VLOOKUP(B17,рез,3,FALSE)</f>
        <v>18</v>
      </c>
      <c r="E17" s="67">
        <f>VLOOKUP(B17,рез,4,FALSE)</f>
        <v>0</v>
      </c>
      <c r="F17" s="66">
        <f>VLOOKUP(B17,рез,5,FALSE)</f>
        <v>0</v>
      </c>
      <c r="G17" s="67">
        <f>VLOOKUP(B17,рез,6,FALSE)</f>
        <v>0</v>
      </c>
      <c r="H17" s="66">
        <f>VLOOKUP(B17,рез,7,FALSE)</f>
        <v>0</v>
      </c>
      <c r="I17" s="67" t="str">
        <f>VLOOKUP(B17,рез,8,FALSE)</f>
        <v>4(т)</v>
      </c>
      <c r="J17" s="66">
        <f>VLOOKUP(B17,рез,9,FALSE)</f>
        <v>18</v>
      </c>
      <c r="K17" s="67">
        <f>VLOOKUP(B17,рез,10,FALSE)</f>
        <v>0</v>
      </c>
      <c r="L17" s="66">
        <f>VLOOKUP(B17,рез,11,FALSE)</f>
        <v>0</v>
      </c>
      <c r="M17" s="67">
        <f>VLOOKUP(B17,рез,12,FALSE)</f>
        <v>0</v>
      </c>
      <c r="N17" s="66">
        <f>VLOOKUP(B17,рез,13,FALSE)</f>
        <v>0</v>
      </c>
      <c r="O17" s="67">
        <f>VLOOKUP(B17,рез,14,FALSE)</f>
        <v>7</v>
      </c>
      <c r="P17" s="66">
        <f>VLOOKUP(B17,рез,15,FALSE)</f>
        <v>22</v>
      </c>
      <c r="Q17" s="67">
        <f>VLOOKUP(B17,рез,16,FALSE)</f>
        <v>5</v>
      </c>
      <c r="R17" s="66">
        <f>VLOOKUP(B17,рез,17,FALSE)</f>
        <v>28</v>
      </c>
      <c r="S17" s="67">
        <f>VLOOKUP(B17,рез,18,FALSE)</f>
        <v>0</v>
      </c>
      <c r="T17" s="66">
        <f>VLOOKUP(B17,рез,19,FALSE)</f>
        <v>0</v>
      </c>
      <c r="U17" s="68">
        <f>VLOOKUP(B17,рез,20,FALSE)</f>
        <v>8</v>
      </c>
      <c r="V17" s="68">
        <f>VLOOKUP(B17,рез,21,FALSE)</f>
        <v>20</v>
      </c>
      <c r="W17" s="69">
        <f>(D17+F17+H17+L17+N17+P17+R17+V17+T17+J17)</f>
        <v>106</v>
      </c>
      <c r="X17" s="42">
        <v>6</v>
      </c>
    </row>
    <row r="18" spans="1:24" ht="13.5" thickTop="1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39"/>
    </row>
    <row r="19" spans="1:24" ht="12.75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39"/>
    </row>
    <row r="22" spans="1:22" ht="15">
      <c r="A22" s="1" t="s">
        <v>21</v>
      </c>
      <c r="G22" s="12" t="s">
        <v>101</v>
      </c>
      <c r="M22" s="1" t="s">
        <v>22</v>
      </c>
      <c r="V22" s="12" t="str">
        <f>Очки!K11</f>
        <v>СС1К, С.А. Хлебникова</v>
      </c>
    </row>
  </sheetData>
  <sheetProtection/>
  <mergeCells count="31">
    <mergeCell ref="G10:H10"/>
    <mergeCell ref="O11:P11"/>
    <mergeCell ref="K11:L11"/>
    <mergeCell ref="A9:X9"/>
    <mergeCell ref="A3:X3"/>
    <mergeCell ref="A7:X7"/>
    <mergeCell ref="S11:T11"/>
    <mergeCell ref="U10:V10"/>
    <mergeCell ref="C10:D11"/>
    <mergeCell ref="M11:N11"/>
    <mergeCell ref="U11:V11"/>
    <mergeCell ref="S10:T10"/>
    <mergeCell ref="Q11:R11"/>
    <mergeCell ref="Q10:R10"/>
    <mergeCell ref="A1:X1"/>
    <mergeCell ref="A2:X2"/>
    <mergeCell ref="A4:X4"/>
    <mergeCell ref="A5:X5"/>
    <mergeCell ref="A6:X6"/>
    <mergeCell ref="X10:X12"/>
    <mergeCell ref="A10:A12"/>
    <mergeCell ref="I10:J10"/>
    <mergeCell ref="I11:J11"/>
    <mergeCell ref="E11:F11"/>
    <mergeCell ref="W10:W12"/>
    <mergeCell ref="M10:N10"/>
    <mergeCell ref="B10:B12"/>
    <mergeCell ref="O10:P10"/>
    <mergeCell ref="E10:F10"/>
    <mergeCell ref="G11:H11"/>
    <mergeCell ref="K10:L10"/>
  </mergeCells>
  <printOptions/>
  <pageMargins left="0.33" right="0.16" top="0.71" bottom="0.28" header="0.73" footer="0.28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X26"/>
  <sheetViews>
    <sheetView zoomScaleSheetLayoutView="100" workbookViewId="0" topLeftCell="A4">
      <selection activeCell="Q24" sqref="Q24"/>
    </sheetView>
  </sheetViews>
  <sheetFormatPr defaultColWidth="9.00390625" defaultRowHeight="12.75"/>
  <cols>
    <col min="1" max="1" width="3.00390625" style="0" customWidth="1"/>
    <col min="2" max="2" width="22.25390625" style="0" customWidth="1"/>
    <col min="3" max="22" width="7.25390625" style="0" customWidth="1"/>
    <col min="23" max="24" width="8.00390625" style="0" customWidth="1"/>
  </cols>
  <sheetData>
    <row r="1" spans="1:24" ht="12.75">
      <c r="A1" s="269" t="str">
        <f>Очки!I1</f>
        <v>ДЕПАРТАМЕНТ ПО МОЛОДЕЖНОЙ ПОЛИТИКЕ,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</row>
    <row r="2" spans="1:24" ht="12.75">
      <c r="A2" s="269" t="str">
        <f>Очки!I2</f>
        <v>ФИЗИЧЕСКОЙ КУЛЬТУРЕ И СПОРТУ ТОМСКОЙ ОБЛАСТИ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</row>
    <row r="3" spans="1:24" ht="12.75">
      <c r="A3" s="269" t="s">
        <v>99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</row>
    <row r="4" spans="1:24" ht="12.7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</row>
    <row r="5" spans="1:24" ht="18">
      <c r="A5" s="270" t="s">
        <v>96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</row>
    <row r="6" spans="1:24" ht="18">
      <c r="A6" s="270" t="str">
        <f>Очки!I5</f>
        <v>«Стадион для всех»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</row>
    <row r="7" spans="1:24" ht="18">
      <c r="A7" s="270" t="s">
        <v>38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</row>
    <row r="8" spans="1:24" ht="22.5">
      <c r="A8" s="11" t="s">
        <v>93</v>
      </c>
      <c r="C8" s="5"/>
      <c r="D8" s="6"/>
      <c r="E8" s="5"/>
      <c r="F8" s="6"/>
      <c r="G8" s="7"/>
      <c r="H8" s="7"/>
      <c r="I8" s="7"/>
      <c r="J8" s="7"/>
      <c r="K8" s="7"/>
      <c r="L8" s="6"/>
      <c r="M8" s="6"/>
      <c r="N8" s="7"/>
      <c r="O8" s="7"/>
      <c r="P8" s="7"/>
      <c r="Q8" s="7"/>
      <c r="R8" s="7"/>
      <c r="S8" s="7"/>
      <c r="T8" s="7"/>
      <c r="U8" s="7"/>
      <c r="V8" s="5" t="s">
        <v>98</v>
      </c>
      <c r="W8" s="6"/>
      <c r="X8" s="8" t="s">
        <v>95</v>
      </c>
    </row>
    <row r="9" spans="1:24" ht="19.5" thickBot="1">
      <c r="A9" s="271" t="s">
        <v>0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</row>
    <row r="10" spans="1:24" ht="13.5" customHeight="1" thickTop="1">
      <c r="A10" s="276"/>
      <c r="B10" s="264" t="s">
        <v>1</v>
      </c>
      <c r="C10" s="280" t="s">
        <v>40</v>
      </c>
      <c r="D10" s="260"/>
      <c r="E10" s="259" t="s">
        <v>41</v>
      </c>
      <c r="F10" s="260"/>
      <c r="G10" s="259" t="s">
        <v>43</v>
      </c>
      <c r="H10" s="260"/>
      <c r="I10" s="259" t="s">
        <v>43</v>
      </c>
      <c r="J10" s="260"/>
      <c r="K10" s="259" t="s">
        <v>46</v>
      </c>
      <c r="L10" s="260"/>
      <c r="M10" s="259" t="s">
        <v>48</v>
      </c>
      <c r="N10" s="260"/>
      <c r="O10" s="259" t="s">
        <v>49</v>
      </c>
      <c r="P10" s="260"/>
      <c r="Q10" s="259" t="s">
        <v>50</v>
      </c>
      <c r="R10" s="260"/>
      <c r="S10" s="259" t="s">
        <v>50</v>
      </c>
      <c r="T10" s="260"/>
      <c r="U10" s="259" t="s">
        <v>51</v>
      </c>
      <c r="V10" s="260"/>
      <c r="W10" s="295" t="s">
        <v>2</v>
      </c>
      <c r="X10" s="261" t="s">
        <v>3</v>
      </c>
    </row>
    <row r="11" spans="1:24" ht="13.5" customHeight="1" thickBot="1">
      <c r="A11" s="277"/>
      <c r="B11" s="265"/>
      <c r="C11" s="281"/>
      <c r="D11" s="258"/>
      <c r="E11" s="257" t="s">
        <v>42</v>
      </c>
      <c r="F11" s="258"/>
      <c r="G11" s="257" t="s">
        <v>44</v>
      </c>
      <c r="H11" s="258"/>
      <c r="I11" s="257" t="s">
        <v>45</v>
      </c>
      <c r="J11" s="258"/>
      <c r="K11" s="257" t="s">
        <v>47</v>
      </c>
      <c r="L11" s="258"/>
      <c r="M11" s="257"/>
      <c r="N11" s="258"/>
      <c r="O11" s="257" t="s">
        <v>47</v>
      </c>
      <c r="P11" s="258"/>
      <c r="Q11" s="257" t="s">
        <v>44</v>
      </c>
      <c r="R11" s="258"/>
      <c r="S11" s="257" t="s">
        <v>45</v>
      </c>
      <c r="T11" s="258"/>
      <c r="U11" s="257" t="s">
        <v>52</v>
      </c>
      <c r="V11" s="258"/>
      <c r="W11" s="296"/>
      <c r="X11" s="262"/>
    </row>
    <row r="12" spans="1:24" ht="13.5" thickBot="1">
      <c r="A12" s="278"/>
      <c r="B12" s="266"/>
      <c r="C12" s="10" t="s">
        <v>3</v>
      </c>
      <c r="D12" s="10" t="s">
        <v>2</v>
      </c>
      <c r="E12" s="10" t="s">
        <v>3</v>
      </c>
      <c r="F12" s="10" t="s">
        <v>2</v>
      </c>
      <c r="G12" s="10" t="s">
        <v>3</v>
      </c>
      <c r="H12" s="10" t="s">
        <v>2</v>
      </c>
      <c r="I12" s="10" t="s">
        <v>3</v>
      </c>
      <c r="J12" s="10" t="s">
        <v>2</v>
      </c>
      <c r="K12" s="10" t="s">
        <v>3</v>
      </c>
      <c r="L12" s="10" t="s">
        <v>2</v>
      </c>
      <c r="M12" s="10" t="s">
        <v>3</v>
      </c>
      <c r="N12" s="10" t="s">
        <v>2</v>
      </c>
      <c r="O12" s="10" t="s">
        <v>3</v>
      </c>
      <c r="P12" s="10" t="s">
        <v>2</v>
      </c>
      <c r="Q12" s="10" t="s">
        <v>3</v>
      </c>
      <c r="R12" s="10" t="s">
        <v>2</v>
      </c>
      <c r="S12" s="10" t="s">
        <v>3</v>
      </c>
      <c r="T12" s="10" t="s">
        <v>2</v>
      </c>
      <c r="U12" s="10" t="s">
        <v>3</v>
      </c>
      <c r="V12" s="10" t="s">
        <v>2</v>
      </c>
      <c r="W12" s="267"/>
      <c r="X12" s="263"/>
    </row>
    <row r="13" spans="1:24" s="25" customFormat="1" ht="19.5" customHeight="1" thickTop="1">
      <c r="A13" s="26">
        <v>1</v>
      </c>
      <c r="B13" s="27" t="s">
        <v>17</v>
      </c>
      <c r="C13" s="57" t="str">
        <f aca="true" t="shared" si="0" ref="C13:C21">VLOOKUP(B13,рез,2,FALSE)</f>
        <v>5(т)</v>
      </c>
      <c r="D13" s="58">
        <f aca="true" t="shared" si="1" ref="D13:D21">VLOOKUP(B13,рез,3,FALSE)</f>
        <v>16</v>
      </c>
      <c r="E13" s="62">
        <f aca="true" t="shared" si="2" ref="E13:E21">VLOOKUP(B13,рез,4,FALSE)</f>
        <v>0</v>
      </c>
      <c r="F13" s="58">
        <f aca="true" t="shared" si="3" ref="F13:F21">VLOOKUP(B13,рез,5,FALSE)</f>
        <v>0</v>
      </c>
      <c r="G13" s="62" t="str">
        <f aca="true" t="shared" si="4" ref="G13:G21">VLOOKUP(B13,рез,6,FALSE)</f>
        <v>5(т)</v>
      </c>
      <c r="H13" s="58">
        <f aca="true" t="shared" si="5" ref="H13:H21">VLOOKUP(B13,рез,7,FALSE)</f>
        <v>16</v>
      </c>
      <c r="I13" s="62" t="str">
        <f aca="true" t="shared" si="6" ref="I13:I21">VLOOKUP(B13,рез,8,FALSE)</f>
        <v>5(т)</v>
      </c>
      <c r="J13" s="58">
        <f aca="true" t="shared" si="7" ref="J13:J21">VLOOKUP(B13,рез,9,FALSE)</f>
        <v>16</v>
      </c>
      <c r="K13" s="62">
        <f aca="true" t="shared" si="8" ref="K13:K21">VLOOKUP(B13,рез,10,FALSE)</f>
        <v>0</v>
      </c>
      <c r="L13" s="58">
        <f aca="true" t="shared" si="9" ref="L13:L21">VLOOKUP(B13,рез,11,FALSE)</f>
        <v>0</v>
      </c>
      <c r="M13" s="62">
        <f aca="true" t="shared" si="10" ref="M13:M21">VLOOKUP(B13,рез,12,FALSE)</f>
        <v>0</v>
      </c>
      <c r="N13" s="58">
        <f aca="true" t="shared" si="11" ref="N13:N21">VLOOKUP(B13,рез,13,FALSE)</f>
        <v>0</v>
      </c>
      <c r="O13" s="62">
        <f aca="true" t="shared" si="12" ref="O13:O21">VLOOKUP(B13,рез,14,FALSE)</f>
        <v>6</v>
      </c>
      <c r="P13" s="58">
        <f aca="true" t="shared" si="13" ref="P13:P21">VLOOKUP(B13,рез,15,FALSE)</f>
        <v>24</v>
      </c>
      <c r="Q13" s="62">
        <f aca="true" t="shared" si="14" ref="Q13:Q21">VLOOKUP(B13,рез,16,FALSE)</f>
        <v>0</v>
      </c>
      <c r="R13" s="58">
        <f aca="true" t="shared" si="15" ref="R13:R21">VLOOKUP(B13,рез,17,FALSE)</f>
        <v>0</v>
      </c>
      <c r="S13" s="62">
        <f aca="true" t="shared" si="16" ref="S13:S21">VLOOKUP(B13,рез,18,FALSE)</f>
        <v>0</v>
      </c>
      <c r="T13" s="58">
        <f aca="true" t="shared" si="17" ref="T13:T21">VLOOKUP(B13,рез,19,FALSE)</f>
        <v>0</v>
      </c>
      <c r="U13" s="55">
        <f aca="true" t="shared" si="18" ref="U13:U21">VLOOKUP(B13,рез,20,FALSE)</f>
        <v>7</v>
      </c>
      <c r="V13" s="55">
        <f aca="true" t="shared" si="19" ref="V13:V21">VLOOKUP(B13,рез,21,FALSE)</f>
        <v>22</v>
      </c>
      <c r="W13" s="27">
        <f aca="true" t="shared" si="20" ref="W13:W21">(D13+F13+H13+L13+N13+P13+R13+V13+T13+J13)</f>
        <v>94</v>
      </c>
      <c r="X13" s="30">
        <v>1</v>
      </c>
    </row>
    <row r="14" spans="1:24" s="25" customFormat="1" ht="19.5" customHeight="1">
      <c r="A14" s="26">
        <v>2</v>
      </c>
      <c r="B14" s="27" t="s">
        <v>10</v>
      </c>
      <c r="C14" s="59" t="str">
        <f t="shared" si="0"/>
        <v>6(т)</v>
      </c>
      <c r="D14" s="60">
        <f t="shared" si="1"/>
        <v>14</v>
      </c>
      <c r="E14" s="29">
        <f t="shared" si="2"/>
        <v>0</v>
      </c>
      <c r="F14" s="60">
        <f t="shared" si="3"/>
        <v>0</v>
      </c>
      <c r="G14" s="29">
        <f t="shared" si="4"/>
        <v>7</v>
      </c>
      <c r="H14" s="60">
        <f t="shared" si="5"/>
        <v>22</v>
      </c>
      <c r="I14" s="29" t="str">
        <f t="shared" si="6"/>
        <v>4(т)</v>
      </c>
      <c r="J14" s="60">
        <f t="shared" si="7"/>
        <v>18</v>
      </c>
      <c r="K14" s="29">
        <f t="shared" si="8"/>
        <v>0</v>
      </c>
      <c r="L14" s="60">
        <f t="shared" si="9"/>
        <v>0</v>
      </c>
      <c r="M14" s="29">
        <f t="shared" si="10"/>
        <v>0</v>
      </c>
      <c r="N14" s="60">
        <f t="shared" si="11"/>
        <v>0</v>
      </c>
      <c r="O14" s="29">
        <f t="shared" si="12"/>
        <v>5</v>
      </c>
      <c r="P14" s="60">
        <f t="shared" si="13"/>
        <v>26</v>
      </c>
      <c r="Q14" s="29">
        <f t="shared" si="14"/>
        <v>5</v>
      </c>
      <c r="R14" s="60">
        <f t="shared" si="15"/>
        <v>28</v>
      </c>
      <c r="S14" s="29">
        <f t="shared" si="16"/>
        <v>0</v>
      </c>
      <c r="T14" s="60">
        <f t="shared" si="17"/>
        <v>0</v>
      </c>
      <c r="U14" s="28">
        <f t="shared" si="18"/>
        <v>1</v>
      </c>
      <c r="V14" s="28">
        <f t="shared" si="19"/>
        <v>34</v>
      </c>
      <c r="W14" s="27">
        <f t="shared" si="20"/>
        <v>142</v>
      </c>
      <c r="X14" s="30">
        <v>2</v>
      </c>
    </row>
    <row r="15" spans="1:24" s="25" customFormat="1" ht="19.5" customHeight="1">
      <c r="A15" s="26">
        <v>3</v>
      </c>
      <c r="B15" s="27" t="s">
        <v>11</v>
      </c>
      <c r="C15" s="59" t="str">
        <f t="shared" si="0"/>
        <v>7(т)</v>
      </c>
      <c r="D15" s="60">
        <f t="shared" si="1"/>
        <v>12</v>
      </c>
      <c r="E15" s="29">
        <f t="shared" si="2"/>
        <v>0</v>
      </c>
      <c r="F15" s="60">
        <f t="shared" si="3"/>
        <v>0</v>
      </c>
      <c r="G15" s="29" t="str">
        <f t="shared" si="4"/>
        <v>3(т)</v>
      </c>
      <c r="H15" s="60">
        <f t="shared" si="5"/>
        <v>20</v>
      </c>
      <c r="I15" s="29" t="str">
        <f t="shared" si="6"/>
        <v>6(т)</v>
      </c>
      <c r="J15" s="60">
        <f t="shared" si="7"/>
        <v>14</v>
      </c>
      <c r="K15" s="29">
        <f t="shared" si="8"/>
        <v>0</v>
      </c>
      <c r="L15" s="60">
        <f t="shared" si="9"/>
        <v>0</v>
      </c>
      <c r="M15" s="29">
        <f t="shared" si="10"/>
        <v>0</v>
      </c>
      <c r="N15" s="60">
        <f t="shared" si="11"/>
        <v>0</v>
      </c>
      <c r="O15" s="29" t="str">
        <f t="shared" si="12"/>
        <v>4(т)</v>
      </c>
      <c r="P15" s="60">
        <f t="shared" si="13"/>
        <v>16</v>
      </c>
      <c r="Q15" s="29" t="str">
        <f t="shared" si="14"/>
        <v>4(т)</v>
      </c>
      <c r="R15" s="60">
        <f t="shared" si="15"/>
        <v>18</v>
      </c>
      <c r="S15" s="29" t="str">
        <f t="shared" si="16"/>
        <v>3(т)</v>
      </c>
      <c r="T15" s="60">
        <f t="shared" si="17"/>
        <v>20</v>
      </c>
      <c r="U15" s="28">
        <f t="shared" si="18"/>
        <v>13</v>
      </c>
      <c r="V15" s="28">
        <f t="shared" si="19"/>
        <v>10</v>
      </c>
      <c r="W15" s="27">
        <f t="shared" si="20"/>
        <v>110</v>
      </c>
      <c r="X15" s="30">
        <v>3</v>
      </c>
    </row>
    <row r="16" spans="1:24" ht="19.5" customHeight="1">
      <c r="A16" s="17">
        <v>4</v>
      </c>
      <c r="B16" s="45" t="s">
        <v>16</v>
      </c>
      <c r="C16" s="63" t="str">
        <f t="shared" si="0"/>
        <v>5(т)</v>
      </c>
      <c r="D16" s="64">
        <f t="shared" si="1"/>
        <v>16</v>
      </c>
      <c r="E16" s="48">
        <f t="shared" si="2"/>
        <v>0</v>
      </c>
      <c r="F16" s="64">
        <f t="shared" si="3"/>
        <v>0</v>
      </c>
      <c r="G16" s="48" t="str">
        <f t="shared" si="4"/>
        <v>6(т)</v>
      </c>
      <c r="H16" s="64">
        <f t="shared" si="5"/>
        <v>14</v>
      </c>
      <c r="I16" s="48">
        <f t="shared" si="6"/>
        <v>0</v>
      </c>
      <c r="J16" s="64">
        <f t="shared" si="7"/>
        <v>0</v>
      </c>
      <c r="K16" s="48">
        <f t="shared" si="8"/>
        <v>0</v>
      </c>
      <c r="L16" s="64">
        <f t="shared" si="9"/>
        <v>0</v>
      </c>
      <c r="M16" s="48">
        <f t="shared" si="10"/>
        <v>0</v>
      </c>
      <c r="N16" s="64">
        <f t="shared" si="11"/>
        <v>0</v>
      </c>
      <c r="O16" s="48">
        <f t="shared" si="12"/>
        <v>0</v>
      </c>
      <c r="P16" s="64">
        <f t="shared" si="13"/>
        <v>0</v>
      </c>
      <c r="Q16" s="48" t="str">
        <f t="shared" si="14"/>
        <v>6(т)</v>
      </c>
      <c r="R16" s="64">
        <f t="shared" si="15"/>
        <v>14</v>
      </c>
      <c r="S16" s="48">
        <f t="shared" si="16"/>
        <v>0</v>
      </c>
      <c r="T16" s="64">
        <f t="shared" si="17"/>
        <v>0</v>
      </c>
      <c r="U16" s="46">
        <f t="shared" si="18"/>
        <v>0</v>
      </c>
      <c r="V16" s="46">
        <f t="shared" si="19"/>
        <v>0</v>
      </c>
      <c r="W16" s="45">
        <f t="shared" si="20"/>
        <v>44</v>
      </c>
      <c r="X16" s="18">
        <v>4</v>
      </c>
    </row>
    <row r="17" spans="1:24" ht="19.5" customHeight="1">
      <c r="A17" s="17">
        <v>5</v>
      </c>
      <c r="B17" s="45" t="s">
        <v>20</v>
      </c>
      <c r="C17" s="63" t="str">
        <f t="shared" si="0"/>
        <v>-</v>
      </c>
      <c r="D17" s="64">
        <f t="shared" si="1"/>
        <v>0</v>
      </c>
      <c r="E17" s="48">
        <f t="shared" si="2"/>
        <v>0</v>
      </c>
      <c r="F17" s="64">
        <f t="shared" si="3"/>
        <v>0</v>
      </c>
      <c r="G17" s="48" t="str">
        <f t="shared" si="4"/>
        <v>-</v>
      </c>
      <c r="H17" s="64">
        <f t="shared" si="5"/>
        <v>0</v>
      </c>
      <c r="I17" s="48" t="str">
        <f t="shared" si="6"/>
        <v>-</v>
      </c>
      <c r="J17" s="64">
        <f t="shared" si="7"/>
        <v>0</v>
      </c>
      <c r="K17" s="48">
        <f t="shared" si="8"/>
        <v>0</v>
      </c>
      <c r="L17" s="64">
        <f t="shared" si="9"/>
        <v>0</v>
      </c>
      <c r="M17" s="48">
        <f t="shared" si="10"/>
        <v>0</v>
      </c>
      <c r="N17" s="64">
        <f t="shared" si="11"/>
        <v>0</v>
      </c>
      <c r="O17" s="48" t="str">
        <f t="shared" si="12"/>
        <v>-</v>
      </c>
      <c r="P17" s="64">
        <f t="shared" si="13"/>
        <v>0</v>
      </c>
      <c r="Q17" s="48" t="str">
        <f t="shared" si="14"/>
        <v>-</v>
      </c>
      <c r="R17" s="64">
        <f t="shared" si="15"/>
        <v>0</v>
      </c>
      <c r="S17" s="48">
        <f t="shared" si="16"/>
        <v>0</v>
      </c>
      <c r="T17" s="64">
        <f t="shared" si="17"/>
        <v>0</v>
      </c>
      <c r="U17" s="46">
        <f t="shared" si="18"/>
        <v>0</v>
      </c>
      <c r="V17" s="46">
        <f t="shared" si="19"/>
        <v>0</v>
      </c>
      <c r="W17" s="45">
        <f t="shared" si="20"/>
        <v>0</v>
      </c>
      <c r="X17" s="18">
        <v>5</v>
      </c>
    </row>
    <row r="18" spans="1:24" ht="19.5" customHeight="1">
      <c r="A18" s="17">
        <v>6</v>
      </c>
      <c r="B18" s="45" t="s">
        <v>100</v>
      </c>
      <c r="C18" s="63" t="s">
        <v>34</v>
      </c>
      <c r="D18" s="64">
        <v>18</v>
      </c>
      <c r="E18" s="48">
        <v>0</v>
      </c>
      <c r="F18" s="64">
        <v>0</v>
      </c>
      <c r="G18" s="48" t="s">
        <v>28</v>
      </c>
      <c r="H18" s="64">
        <v>0</v>
      </c>
      <c r="I18" s="48" t="s">
        <v>28</v>
      </c>
      <c r="J18" s="64">
        <v>0</v>
      </c>
      <c r="K18" s="48">
        <v>0</v>
      </c>
      <c r="L18" s="64">
        <v>0</v>
      </c>
      <c r="M18" s="48">
        <v>0</v>
      </c>
      <c r="N18" s="64">
        <v>0</v>
      </c>
      <c r="O18" s="48">
        <v>8</v>
      </c>
      <c r="P18" s="64">
        <v>20</v>
      </c>
      <c r="Q18" s="48" t="s">
        <v>28</v>
      </c>
      <c r="R18" s="64">
        <v>0</v>
      </c>
      <c r="S18" s="48" t="s">
        <v>34</v>
      </c>
      <c r="T18" s="64">
        <v>18</v>
      </c>
      <c r="U18" s="46">
        <v>12</v>
      </c>
      <c r="V18" s="46">
        <v>12</v>
      </c>
      <c r="W18" s="232">
        <v>48</v>
      </c>
      <c r="X18" s="18">
        <v>6</v>
      </c>
    </row>
    <row r="19" spans="1:24" ht="19.5" customHeight="1">
      <c r="A19" s="17">
        <v>7</v>
      </c>
      <c r="B19" s="45" t="s">
        <v>15</v>
      </c>
      <c r="C19" s="172">
        <v>5</v>
      </c>
      <c r="D19" s="173">
        <f t="shared" si="1"/>
        <v>26</v>
      </c>
      <c r="E19" s="48">
        <f t="shared" si="2"/>
        <v>0</v>
      </c>
      <c r="F19" s="64">
        <f t="shared" si="3"/>
        <v>0</v>
      </c>
      <c r="G19" s="48" t="str">
        <f t="shared" si="4"/>
        <v>4(т)</v>
      </c>
      <c r="H19" s="64">
        <f t="shared" si="5"/>
        <v>18</v>
      </c>
      <c r="I19" s="48" t="str">
        <f t="shared" si="6"/>
        <v>5(т)</v>
      </c>
      <c r="J19" s="64">
        <f t="shared" si="7"/>
        <v>16</v>
      </c>
      <c r="K19" s="48">
        <f t="shared" si="8"/>
        <v>0</v>
      </c>
      <c r="L19" s="64">
        <f t="shared" si="9"/>
        <v>0</v>
      </c>
      <c r="M19" s="48">
        <f t="shared" si="10"/>
        <v>0</v>
      </c>
      <c r="N19" s="64">
        <f t="shared" si="11"/>
        <v>0</v>
      </c>
      <c r="O19" s="48" t="str">
        <f t="shared" si="12"/>
        <v>-</v>
      </c>
      <c r="P19" s="64">
        <f t="shared" si="13"/>
        <v>0</v>
      </c>
      <c r="Q19" s="48" t="str">
        <f t="shared" si="14"/>
        <v>-</v>
      </c>
      <c r="R19" s="64">
        <f t="shared" si="15"/>
        <v>0</v>
      </c>
      <c r="S19" s="48" t="str">
        <f t="shared" si="16"/>
        <v>-</v>
      </c>
      <c r="T19" s="64">
        <f t="shared" si="17"/>
        <v>0</v>
      </c>
      <c r="U19" s="46">
        <f t="shared" si="18"/>
        <v>0</v>
      </c>
      <c r="V19" s="46">
        <f t="shared" si="19"/>
        <v>0</v>
      </c>
      <c r="W19" s="45">
        <f t="shared" si="20"/>
        <v>60</v>
      </c>
      <c r="X19" s="18">
        <v>7</v>
      </c>
    </row>
    <row r="20" spans="1:24" ht="19.5" customHeight="1">
      <c r="A20" s="17">
        <v>8</v>
      </c>
      <c r="B20" s="45" t="s">
        <v>19</v>
      </c>
      <c r="C20" s="63" t="str">
        <f t="shared" si="0"/>
        <v>-</v>
      </c>
      <c r="D20" s="64">
        <f t="shared" si="1"/>
        <v>0</v>
      </c>
      <c r="E20" s="48">
        <f t="shared" si="2"/>
        <v>0</v>
      </c>
      <c r="F20" s="64">
        <f t="shared" si="3"/>
        <v>0</v>
      </c>
      <c r="G20" s="48" t="str">
        <f t="shared" si="4"/>
        <v>-</v>
      </c>
      <c r="H20" s="64">
        <f t="shared" si="5"/>
        <v>0</v>
      </c>
      <c r="I20" s="48" t="str">
        <f t="shared" si="6"/>
        <v>3(т)</v>
      </c>
      <c r="J20" s="64">
        <f t="shared" si="7"/>
        <v>20</v>
      </c>
      <c r="K20" s="48">
        <f t="shared" si="8"/>
        <v>0</v>
      </c>
      <c r="L20" s="64">
        <f t="shared" si="9"/>
        <v>0</v>
      </c>
      <c r="M20" s="48">
        <f t="shared" si="10"/>
        <v>0</v>
      </c>
      <c r="N20" s="64">
        <f t="shared" si="11"/>
        <v>0</v>
      </c>
      <c r="O20" s="48" t="str">
        <f t="shared" si="12"/>
        <v>-</v>
      </c>
      <c r="P20" s="64">
        <f t="shared" si="13"/>
        <v>0</v>
      </c>
      <c r="Q20" s="48" t="str">
        <f t="shared" si="14"/>
        <v>-</v>
      </c>
      <c r="R20" s="64">
        <f t="shared" si="15"/>
        <v>0</v>
      </c>
      <c r="S20" s="48" t="str">
        <f t="shared" si="16"/>
        <v>-</v>
      </c>
      <c r="T20" s="64">
        <f t="shared" si="17"/>
        <v>0</v>
      </c>
      <c r="U20" s="46">
        <f t="shared" si="18"/>
        <v>9</v>
      </c>
      <c r="V20" s="46">
        <f t="shared" si="19"/>
        <v>18</v>
      </c>
      <c r="W20" s="45">
        <f t="shared" si="20"/>
        <v>38</v>
      </c>
      <c r="X20" s="18">
        <v>8</v>
      </c>
    </row>
    <row r="21" spans="1:24" ht="19.5" customHeight="1" thickBot="1">
      <c r="A21" s="19">
        <v>9</v>
      </c>
      <c r="B21" s="69" t="s">
        <v>18</v>
      </c>
      <c r="C21" s="65" t="str">
        <f t="shared" si="0"/>
        <v>-</v>
      </c>
      <c r="D21" s="66">
        <f t="shared" si="1"/>
        <v>0</v>
      </c>
      <c r="E21" s="67">
        <f t="shared" si="2"/>
        <v>0</v>
      </c>
      <c r="F21" s="66">
        <f t="shared" si="3"/>
        <v>0</v>
      </c>
      <c r="G21" s="67">
        <f t="shared" si="4"/>
        <v>6</v>
      </c>
      <c r="H21" s="66">
        <f t="shared" si="5"/>
        <v>24</v>
      </c>
      <c r="I21" s="67">
        <f t="shared" si="6"/>
        <v>0</v>
      </c>
      <c r="J21" s="66">
        <f t="shared" si="7"/>
        <v>0</v>
      </c>
      <c r="K21" s="67">
        <f t="shared" si="8"/>
        <v>0</v>
      </c>
      <c r="L21" s="66">
        <f t="shared" si="9"/>
        <v>0</v>
      </c>
      <c r="M21" s="67">
        <f t="shared" si="10"/>
        <v>0</v>
      </c>
      <c r="N21" s="66">
        <f t="shared" si="11"/>
        <v>0</v>
      </c>
      <c r="O21" s="67" t="str">
        <f t="shared" si="12"/>
        <v>-</v>
      </c>
      <c r="P21" s="66">
        <f t="shared" si="13"/>
        <v>0</v>
      </c>
      <c r="Q21" s="67" t="str">
        <f t="shared" si="14"/>
        <v>-</v>
      </c>
      <c r="R21" s="66">
        <f t="shared" si="15"/>
        <v>0</v>
      </c>
      <c r="S21" s="67" t="str">
        <f t="shared" si="16"/>
        <v>-</v>
      </c>
      <c r="T21" s="66">
        <f t="shared" si="17"/>
        <v>0</v>
      </c>
      <c r="U21" s="68">
        <f t="shared" si="18"/>
        <v>0</v>
      </c>
      <c r="V21" s="68">
        <f t="shared" si="19"/>
        <v>0</v>
      </c>
      <c r="W21" s="69">
        <f t="shared" si="20"/>
        <v>24</v>
      </c>
      <c r="X21" s="20">
        <v>9</v>
      </c>
    </row>
    <row r="22" spans="1:24" ht="13.5" thickTop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</row>
    <row r="23" spans="1:24" ht="12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</row>
    <row r="26" spans="1:22" ht="15">
      <c r="A26" s="1" t="s">
        <v>21</v>
      </c>
      <c r="G26" s="12" t="s">
        <v>101</v>
      </c>
      <c r="M26" s="1" t="s">
        <v>22</v>
      </c>
      <c r="V26" s="12" t="str">
        <f>Очки!K11</f>
        <v>СС1К, С.А. Хлебникова</v>
      </c>
    </row>
  </sheetData>
  <sheetProtection/>
  <mergeCells count="31">
    <mergeCell ref="A10:A12"/>
    <mergeCell ref="O11:P11"/>
    <mergeCell ref="E10:F10"/>
    <mergeCell ref="M10:N10"/>
    <mergeCell ref="C10:D11"/>
    <mergeCell ref="K10:L10"/>
    <mergeCell ref="I11:J11"/>
    <mergeCell ref="X10:X12"/>
    <mergeCell ref="B10:B12"/>
    <mergeCell ref="E11:F11"/>
    <mergeCell ref="K11:L11"/>
    <mergeCell ref="O10:P10"/>
    <mergeCell ref="S11:T11"/>
    <mergeCell ref="M11:N11"/>
    <mergeCell ref="Q11:R11"/>
    <mergeCell ref="A7:X7"/>
    <mergeCell ref="G10:H10"/>
    <mergeCell ref="I10:J10"/>
    <mergeCell ref="W10:W12"/>
    <mergeCell ref="U10:V10"/>
    <mergeCell ref="U11:V11"/>
    <mergeCell ref="G11:H11"/>
    <mergeCell ref="A9:X9"/>
    <mergeCell ref="S10:T10"/>
    <mergeCell ref="Q10:R10"/>
    <mergeCell ref="A1:X1"/>
    <mergeCell ref="A2:X2"/>
    <mergeCell ref="A4:X4"/>
    <mergeCell ref="A5:X5"/>
    <mergeCell ref="A6:X6"/>
    <mergeCell ref="A3:X3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view="pageBreakPreview" zoomScaleSheetLayoutView="100" zoomScalePageLayoutView="60" workbookViewId="0" topLeftCell="A17">
      <selection activeCell="O47" sqref="O47"/>
    </sheetView>
  </sheetViews>
  <sheetFormatPr defaultColWidth="9.25390625" defaultRowHeight="12.75"/>
  <cols>
    <col min="1" max="1" width="3.75390625" style="72" customWidth="1"/>
    <col min="2" max="6" width="6.25390625" style="72" customWidth="1"/>
    <col min="7" max="24" width="3.75390625" style="72" customWidth="1"/>
    <col min="25" max="16384" width="9.25390625" style="72" customWidth="1"/>
  </cols>
  <sheetData>
    <row r="1" spans="1:24" s="70" customFormat="1" ht="17.25" customHeight="1">
      <c r="A1" s="350" t="str">
        <f>Очки!I1</f>
        <v>ДЕПАРТАМЕНТ ПО МОЛОДЕЖНОЙ ПОЛИТИКЕ,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</row>
    <row r="2" spans="1:24" s="70" customFormat="1" ht="17.25" customHeight="1">
      <c r="A2" s="350" t="str">
        <f>Очки!I2</f>
        <v>ФИЗИЧЕСКОЙ КУЛЬТУРЕ И СПОРТУ ТОМСКОЙ ОБЛАСТИ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</row>
    <row r="3" spans="1:24" s="70" customFormat="1" ht="17.25" customHeight="1">
      <c r="A3" s="351" t="s">
        <v>103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</row>
    <row r="4" spans="1:24" s="70" customFormat="1" ht="17.25" customHeight="1">
      <c r="A4" s="351" t="s">
        <v>108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</row>
    <row r="5" spans="1:24" ht="17.25" customHeight="1">
      <c r="A5" s="348" t="s">
        <v>96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</row>
    <row r="6" spans="1:24" ht="17.25" customHeight="1">
      <c r="A6" s="348" t="str">
        <f>Очки!I5</f>
        <v>«Стадион для всех»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</row>
    <row r="7" spans="1:24" ht="17.25" customHeight="1">
      <c r="A7" s="348" t="s">
        <v>57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</row>
    <row r="8" spans="1:18" ht="18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N8" s="71"/>
      <c r="O8" s="71"/>
      <c r="P8" s="71"/>
      <c r="Q8" s="71"/>
      <c r="R8" s="71"/>
    </row>
    <row r="9" spans="1:24" ht="19.5" customHeight="1" thickBot="1">
      <c r="A9" s="73" t="s">
        <v>93</v>
      </c>
      <c r="C9" s="74"/>
      <c r="D9" s="75"/>
      <c r="E9" s="74"/>
      <c r="F9" s="75"/>
      <c r="G9" s="76"/>
      <c r="H9" s="76"/>
      <c r="I9" s="76"/>
      <c r="J9" s="76"/>
      <c r="K9" s="76"/>
      <c r="L9" s="75"/>
      <c r="M9" s="75"/>
      <c r="N9" s="76"/>
      <c r="O9" s="76"/>
      <c r="P9" s="76"/>
      <c r="Q9" s="76"/>
      <c r="R9" s="76"/>
      <c r="S9" s="349" t="s">
        <v>104</v>
      </c>
      <c r="T9" s="349"/>
      <c r="U9" s="349"/>
      <c r="V9" s="349"/>
      <c r="W9" s="349"/>
      <c r="X9" s="349"/>
    </row>
    <row r="10" spans="1:24" ht="19.5" customHeight="1" thickBot="1" thickTop="1">
      <c r="A10" s="78" t="s">
        <v>26</v>
      </c>
      <c r="B10" s="345" t="s">
        <v>27</v>
      </c>
      <c r="C10" s="335"/>
      <c r="D10" s="335"/>
      <c r="E10" s="335"/>
      <c r="F10" s="336"/>
      <c r="G10" s="335">
        <v>1</v>
      </c>
      <c r="H10" s="335"/>
      <c r="I10" s="346"/>
      <c r="J10" s="334">
        <v>2</v>
      </c>
      <c r="K10" s="335"/>
      <c r="L10" s="346"/>
      <c r="M10" s="334">
        <v>3</v>
      </c>
      <c r="N10" s="335"/>
      <c r="O10" s="346"/>
      <c r="P10" s="334">
        <v>4</v>
      </c>
      <c r="Q10" s="335"/>
      <c r="R10" s="346"/>
      <c r="S10" s="347" t="s">
        <v>2</v>
      </c>
      <c r="T10" s="335"/>
      <c r="U10" s="346"/>
      <c r="V10" s="334" t="s">
        <v>3</v>
      </c>
      <c r="W10" s="335"/>
      <c r="X10" s="336"/>
    </row>
    <row r="11" spans="1:24" ht="19.5" customHeight="1" thickTop="1">
      <c r="A11" s="337">
        <v>1</v>
      </c>
      <c r="B11" s="312" t="s">
        <v>12</v>
      </c>
      <c r="C11" s="313"/>
      <c r="D11" s="313"/>
      <c r="E11" s="313"/>
      <c r="F11" s="314"/>
      <c r="G11" s="80"/>
      <c r="H11" s="81"/>
      <c r="I11" s="82"/>
      <c r="J11" s="83">
        <v>2</v>
      </c>
      <c r="K11" s="84" t="s">
        <v>58</v>
      </c>
      <c r="L11" s="85">
        <v>1</v>
      </c>
      <c r="M11" s="83">
        <v>2</v>
      </c>
      <c r="N11" s="84" t="s">
        <v>58</v>
      </c>
      <c r="O11" s="85">
        <v>1</v>
      </c>
      <c r="P11" s="83">
        <v>2</v>
      </c>
      <c r="Q11" s="84" t="s">
        <v>58</v>
      </c>
      <c r="R11" s="85">
        <v>0</v>
      </c>
      <c r="S11" s="320">
        <v>7</v>
      </c>
      <c r="T11" s="321"/>
      <c r="U11" s="322"/>
      <c r="V11" s="339">
        <v>2</v>
      </c>
      <c r="W11" s="321"/>
      <c r="X11" s="340"/>
    </row>
    <row r="12" spans="1:24" ht="19.5" customHeight="1" thickBot="1">
      <c r="A12" s="338"/>
      <c r="B12" s="315"/>
      <c r="C12" s="316"/>
      <c r="D12" s="316"/>
      <c r="E12" s="316"/>
      <c r="F12" s="317"/>
      <c r="G12" s="86"/>
      <c r="H12" s="87"/>
      <c r="I12" s="88"/>
      <c r="J12" s="341">
        <v>2</v>
      </c>
      <c r="K12" s="342"/>
      <c r="L12" s="343"/>
      <c r="M12" s="341">
        <v>2</v>
      </c>
      <c r="N12" s="342"/>
      <c r="O12" s="343"/>
      <c r="P12" s="341">
        <v>3</v>
      </c>
      <c r="Q12" s="342"/>
      <c r="R12" s="343"/>
      <c r="S12" s="323"/>
      <c r="T12" s="324"/>
      <c r="U12" s="325"/>
      <c r="V12" s="329"/>
      <c r="W12" s="324"/>
      <c r="X12" s="330"/>
    </row>
    <row r="13" spans="1:24" ht="19.5" customHeight="1">
      <c r="A13" s="310">
        <v>2</v>
      </c>
      <c r="B13" s="312" t="s">
        <v>5</v>
      </c>
      <c r="C13" s="313"/>
      <c r="D13" s="313"/>
      <c r="E13" s="313"/>
      <c r="F13" s="314"/>
      <c r="G13" s="95">
        <v>1</v>
      </c>
      <c r="H13" s="95" t="s">
        <v>58</v>
      </c>
      <c r="I13" s="96">
        <v>2</v>
      </c>
      <c r="J13" s="91"/>
      <c r="K13" s="92"/>
      <c r="L13" s="93"/>
      <c r="M13" s="94">
        <v>2</v>
      </c>
      <c r="N13" s="95" t="s">
        <v>58</v>
      </c>
      <c r="O13" s="96">
        <v>0</v>
      </c>
      <c r="P13" s="94">
        <v>2</v>
      </c>
      <c r="Q13" s="95" t="s">
        <v>58</v>
      </c>
      <c r="R13" s="96">
        <v>0</v>
      </c>
      <c r="S13" s="320">
        <v>7</v>
      </c>
      <c r="T13" s="321"/>
      <c r="U13" s="322"/>
      <c r="V13" s="326">
        <v>1</v>
      </c>
      <c r="W13" s="327"/>
      <c r="X13" s="328"/>
    </row>
    <row r="14" spans="1:24" ht="19.5" customHeight="1" thickBot="1">
      <c r="A14" s="311"/>
      <c r="B14" s="315"/>
      <c r="C14" s="316"/>
      <c r="D14" s="316"/>
      <c r="E14" s="316"/>
      <c r="F14" s="317"/>
      <c r="G14" s="331">
        <v>1</v>
      </c>
      <c r="H14" s="331"/>
      <c r="I14" s="332"/>
      <c r="J14" s="98"/>
      <c r="K14" s="87"/>
      <c r="L14" s="88"/>
      <c r="M14" s="333">
        <v>3</v>
      </c>
      <c r="N14" s="331"/>
      <c r="O14" s="332"/>
      <c r="P14" s="333">
        <v>3</v>
      </c>
      <c r="Q14" s="331"/>
      <c r="R14" s="332"/>
      <c r="S14" s="323"/>
      <c r="T14" s="324"/>
      <c r="U14" s="325"/>
      <c r="V14" s="329"/>
      <c r="W14" s="324"/>
      <c r="X14" s="330"/>
    </row>
    <row r="15" spans="1:24" ht="19.5" customHeight="1">
      <c r="A15" s="310">
        <v>3</v>
      </c>
      <c r="B15" s="312" t="s">
        <v>10</v>
      </c>
      <c r="C15" s="313"/>
      <c r="D15" s="313"/>
      <c r="E15" s="313"/>
      <c r="F15" s="314"/>
      <c r="G15" s="95">
        <v>1</v>
      </c>
      <c r="H15" s="95" t="s">
        <v>58</v>
      </c>
      <c r="I15" s="96">
        <v>2</v>
      </c>
      <c r="J15" s="94">
        <v>0</v>
      </c>
      <c r="K15" s="95" t="s">
        <v>58</v>
      </c>
      <c r="L15" s="96">
        <v>2</v>
      </c>
      <c r="M15" s="91"/>
      <c r="N15" s="92"/>
      <c r="O15" s="93"/>
      <c r="P15" s="94">
        <v>2</v>
      </c>
      <c r="Q15" s="95" t="s">
        <v>58</v>
      </c>
      <c r="R15" s="96">
        <v>0</v>
      </c>
      <c r="S15" s="320">
        <v>4</v>
      </c>
      <c r="T15" s="321"/>
      <c r="U15" s="322"/>
      <c r="V15" s="326">
        <v>3</v>
      </c>
      <c r="W15" s="327"/>
      <c r="X15" s="328"/>
    </row>
    <row r="16" spans="1:24" ht="19.5" customHeight="1" thickBot="1">
      <c r="A16" s="311"/>
      <c r="B16" s="315"/>
      <c r="C16" s="316"/>
      <c r="D16" s="316"/>
      <c r="E16" s="316"/>
      <c r="F16" s="317"/>
      <c r="G16" s="331">
        <v>1</v>
      </c>
      <c r="H16" s="331"/>
      <c r="I16" s="332"/>
      <c r="J16" s="333">
        <v>0</v>
      </c>
      <c r="K16" s="331"/>
      <c r="L16" s="332"/>
      <c r="M16" s="98"/>
      <c r="N16" s="87"/>
      <c r="O16" s="88"/>
      <c r="P16" s="333">
        <v>3</v>
      </c>
      <c r="Q16" s="331"/>
      <c r="R16" s="332"/>
      <c r="S16" s="323"/>
      <c r="T16" s="324"/>
      <c r="U16" s="325"/>
      <c r="V16" s="329"/>
      <c r="W16" s="324"/>
      <c r="X16" s="330"/>
    </row>
    <row r="17" spans="1:24" ht="19.5" customHeight="1">
      <c r="A17" s="310">
        <v>4</v>
      </c>
      <c r="B17" s="312" t="s">
        <v>18</v>
      </c>
      <c r="C17" s="313"/>
      <c r="D17" s="313"/>
      <c r="E17" s="313"/>
      <c r="F17" s="314"/>
      <c r="G17" s="95">
        <v>0</v>
      </c>
      <c r="H17" s="95" t="s">
        <v>58</v>
      </c>
      <c r="I17" s="96">
        <v>2</v>
      </c>
      <c r="J17" s="94">
        <v>0</v>
      </c>
      <c r="K17" s="95" t="s">
        <v>58</v>
      </c>
      <c r="L17" s="96">
        <v>2</v>
      </c>
      <c r="M17" s="94">
        <v>0</v>
      </c>
      <c r="N17" s="95" t="s">
        <v>58</v>
      </c>
      <c r="O17" s="96">
        <v>2</v>
      </c>
      <c r="P17" s="91"/>
      <c r="Q17" s="92"/>
      <c r="R17" s="93"/>
      <c r="S17" s="320">
        <v>0</v>
      </c>
      <c r="T17" s="321"/>
      <c r="U17" s="322"/>
      <c r="V17" s="326">
        <v>4</v>
      </c>
      <c r="W17" s="327"/>
      <c r="X17" s="328"/>
    </row>
    <row r="18" spans="1:24" ht="19.5" customHeight="1" thickBot="1">
      <c r="A18" s="311"/>
      <c r="B18" s="315"/>
      <c r="C18" s="316"/>
      <c r="D18" s="316"/>
      <c r="E18" s="316"/>
      <c r="F18" s="317"/>
      <c r="G18" s="331">
        <v>0</v>
      </c>
      <c r="H18" s="331"/>
      <c r="I18" s="332"/>
      <c r="J18" s="333">
        <v>0</v>
      </c>
      <c r="K18" s="331"/>
      <c r="L18" s="332"/>
      <c r="M18" s="333">
        <v>0</v>
      </c>
      <c r="N18" s="331"/>
      <c r="O18" s="332"/>
      <c r="P18" s="98"/>
      <c r="Q18" s="87"/>
      <c r="R18" s="88"/>
      <c r="S18" s="323"/>
      <c r="T18" s="324"/>
      <c r="U18" s="325"/>
      <c r="V18" s="329"/>
      <c r="W18" s="324"/>
      <c r="X18" s="330"/>
    </row>
    <row r="19" spans="1:24" ht="19.5" customHeight="1">
      <c r="A19" s="124"/>
      <c r="B19" s="79"/>
      <c r="C19" s="79"/>
      <c r="D19" s="79"/>
      <c r="E19" s="79"/>
      <c r="F19" s="79"/>
      <c r="G19" s="125"/>
      <c r="H19" s="125"/>
      <c r="I19" s="125"/>
      <c r="J19" s="231"/>
      <c r="K19" s="231"/>
      <c r="L19" s="231"/>
      <c r="M19" s="125"/>
      <c r="N19" s="125"/>
      <c r="O19" s="125"/>
      <c r="P19" s="230"/>
      <c r="Q19" s="230"/>
      <c r="R19" s="230"/>
      <c r="S19" s="97"/>
      <c r="T19" s="97"/>
      <c r="U19" s="97"/>
      <c r="V19" s="97"/>
      <c r="W19" s="97"/>
      <c r="X19" s="97"/>
    </row>
    <row r="20" spans="1:24" ht="19.5" customHeight="1" thickBot="1">
      <c r="A20" s="124"/>
      <c r="B20" s="79"/>
      <c r="C20" s="79"/>
      <c r="D20" s="79"/>
      <c r="E20" s="79"/>
      <c r="F20" s="79"/>
      <c r="G20" s="125"/>
      <c r="H20" s="125"/>
      <c r="I20" s="125"/>
      <c r="J20" s="231"/>
      <c r="K20" s="231"/>
      <c r="L20" s="231"/>
      <c r="M20" s="125"/>
      <c r="N20" s="125"/>
      <c r="O20" s="125"/>
      <c r="P20" s="230"/>
      <c r="Q20" s="230"/>
      <c r="R20" s="230"/>
      <c r="S20" s="97"/>
      <c r="T20" s="97"/>
      <c r="U20" s="97"/>
      <c r="V20" s="97"/>
      <c r="W20" s="97"/>
      <c r="X20" s="97"/>
    </row>
    <row r="21" spans="1:24" ht="19.5" customHeight="1" thickBot="1" thickTop="1">
      <c r="A21" s="78" t="s">
        <v>26</v>
      </c>
      <c r="B21" s="345" t="s">
        <v>27</v>
      </c>
      <c r="C21" s="335"/>
      <c r="D21" s="335"/>
      <c r="E21" s="335"/>
      <c r="F21" s="336"/>
      <c r="G21" s="335">
        <v>1</v>
      </c>
      <c r="H21" s="335"/>
      <c r="I21" s="346"/>
      <c r="J21" s="334">
        <v>2</v>
      </c>
      <c r="K21" s="335"/>
      <c r="L21" s="346"/>
      <c r="M21" s="334">
        <v>3</v>
      </c>
      <c r="N21" s="335"/>
      <c r="O21" s="346"/>
      <c r="P21" s="347" t="s">
        <v>2</v>
      </c>
      <c r="Q21" s="335"/>
      <c r="R21" s="346"/>
      <c r="S21" s="334" t="s">
        <v>3</v>
      </c>
      <c r="T21" s="335"/>
      <c r="U21" s="336"/>
      <c r="V21" s="97"/>
      <c r="W21" s="97"/>
      <c r="X21" s="97"/>
    </row>
    <row r="22" spans="1:24" ht="19.5" customHeight="1" thickTop="1">
      <c r="A22" s="337">
        <v>1</v>
      </c>
      <c r="B22" s="312" t="s">
        <v>4</v>
      </c>
      <c r="C22" s="313"/>
      <c r="D22" s="313"/>
      <c r="E22" s="313"/>
      <c r="F22" s="314"/>
      <c r="G22" s="80"/>
      <c r="H22" s="81"/>
      <c r="I22" s="82"/>
      <c r="J22" s="83">
        <v>2</v>
      </c>
      <c r="K22" s="84" t="s">
        <v>58</v>
      </c>
      <c r="L22" s="85">
        <v>0</v>
      </c>
      <c r="M22" s="83">
        <v>2</v>
      </c>
      <c r="N22" s="84" t="s">
        <v>58</v>
      </c>
      <c r="O22" s="85">
        <v>0</v>
      </c>
      <c r="P22" s="320">
        <v>6</v>
      </c>
      <c r="Q22" s="321"/>
      <c r="R22" s="322"/>
      <c r="S22" s="339">
        <v>1</v>
      </c>
      <c r="T22" s="321"/>
      <c r="U22" s="340"/>
      <c r="V22" s="97"/>
      <c r="W22" s="97"/>
      <c r="X22" s="97"/>
    </row>
    <row r="23" spans="1:24" ht="19.5" customHeight="1" thickBot="1">
      <c r="A23" s="338"/>
      <c r="B23" s="315"/>
      <c r="C23" s="316"/>
      <c r="D23" s="316"/>
      <c r="E23" s="316"/>
      <c r="F23" s="317"/>
      <c r="G23" s="86"/>
      <c r="H23" s="87"/>
      <c r="I23" s="88"/>
      <c r="J23" s="341">
        <v>3</v>
      </c>
      <c r="K23" s="342"/>
      <c r="L23" s="343"/>
      <c r="M23" s="341">
        <v>3</v>
      </c>
      <c r="N23" s="342"/>
      <c r="O23" s="343"/>
      <c r="P23" s="323"/>
      <c r="Q23" s="324"/>
      <c r="R23" s="325"/>
      <c r="S23" s="329"/>
      <c r="T23" s="324"/>
      <c r="U23" s="330"/>
      <c r="V23" s="97"/>
      <c r="W23" s="97"/>
      <c r="X23" s="97"/>
    </row>
    <row r="24" spans="1:24" ht="19.5" customHeight="1">
      <c r="A24" s="310">
        <v>2</v>
      </c>
      <c r="B24" s="312" t="s">
        <v>13</v>
      </c>
      <c r="C24" s="313"/>
      <c r="D24" s="313"/>
      <c r="E24" s="313"/>
      <c r="F24" s="314"/>
      <c r="G24" s="95">
        <v>0</v>
      </c>
      <c r="H24" s="95" t="s">
        <v>58</v>
      </c>
      <c r="I24" s="96">
        <v>2</v>
      </c>
      <c r="J24" s="91"/>
      <c r="K24" s="92"/>
      <c r="L24" s="93"/>
      <c r="M24" s="94">
        <v>0</v>
      </c>
      <c r="N24" s="95" t="s">
        <v>58</v>
      </c>
      <c r="O24" s="96">
        <v>2</v>
      </c>
      <c r="P24" s="320">
        <f>SUM(G25:U25)</f>
        <v>0</v>
      </c>
      <c r="Q24" s="321"/>
      <c r="R24" s="322"/>
      <c r="S24" s="326">
        <v>3</v>
      </c>
      <c r="T24" s="327"/>
      <c r="U24" s="328"/>
      <c r="V24" s="97"/>
      <c r="W24" s="97"/>
      <c r="X24" s="97"/>
    </row>
    <row r="25" spans="1:24" ht="19.5" customHeight="1" thickBot="1">
      <c r="A25" s="311"/>
      <c r="B25" s="315"/>
      <c r="C25" s="316"/>
      <c r="D25" s="316"/>
      <c r="E25" s="316"/>
      <c r="F25" s="317"/>
      <c r="G25" s="331">
        <v>0</v>
      </c>
      <c r="H25" s="331"/>
      <c r="I25" s="332"/>
      <c r="J25" s="98"/>
      <c r="K25" s="87"/>
      <c r="L25" s="88"/>
      <c r="M25" s="333">
        <v>0</v>
      </c>
      <c r="N25" s="331"/>
      <c r="O25" s="332"/>
      <c r="P25" s="323"/>
      <c r="Q25" s="324"/>
      <c r="R25" s="325"/>
      <c r="S25" s="329"/>
      <c r="T25" s="324"/>
      <c r="U25" s="330"/>
      <c r="V25" s="97"/>
      <c r="W25" s="97"/>
      <c r="X25" s="97"/>
    </row>
    <row r="26" spans="1:24" ht="19.5" customHeight="1">
      <c r="A26" s="310">
        <v>3</v>
      </c>
      <c r="B26" s="312" t="s">
        <v>14</v>
      </c>
      <c r="C26" s="313"/>
      <c r="D26" s="313"/>
      <c r="E26" s="313"/>
      <c r="F26" s="314"/>
      <c r="G26" s="95">
        <v>0</v>
      </c>
      <c r="H26" s="95" t="s">
        <v>58</v>
      </c>
      <c r="I26" s="96">
        <v>2</v>
      </c>
      <c r="J26" s="94">
        <v>2</v>
      </c>
      <c r="K26" s="95" t="s">
        <v>58</v>
      </c>
      <c r="L26" s="96">
        <v>0</v>
      </c>
      <c r="M26" s="91"/>
      <c r="N26" s="92"/>
      <c r="O26" s="93"/>
      <c r="P26" s="320">
        <v>3</v>
      </c>
      <c r="Q26" s="321"/>
      <c r="R26" s="322"/>
      <c r="S26" s="326">
        <v>2</v>
      </c>
      <c r="T26" s="327"/>
      <c r="U26" s="328"/>
      <c r="V26" s="97"/>
      <c r="W26" s="97"/>
      <c r="X26" s="97"/>
    </row>
    <row r="27" spans="1:24" ht="19.5" customHeight="1" thickBot="1">
      <c r="A27" s="311"/>
      <c r="B27" s="315"/>
      <c r="C27" s="316"/>
      <c r="D27" s="316"/>
      <c r="E27" s="316"/>
      <c r="F27" s="317"/>
      <c r="G27" s="331">
        <v>0</v>
      </c>
      <c r="H27" s="331"/>
      <c r="I27" s="332"/>
      <c r="J27" s="333">
        <v>3</v>
      </c>
      <c r="K27" s="331"/>
      <c r="L27" s="332"/>
      <c r="M27" s="98"/>
      <c r="N27" s="87"/>
      <c r="O27" s="88"/>
      <c r="P27" s="323"/>
      <c r="Q27" s="324"/>
      <c r="R27" s="325"/>
      <c r="S27" s="329"/>
      <c r="T27" s="324"/>
      <c r="U27" s="330"/>
      <c r="V27" s="97"/>
      <c r="W27" s="97"/>
      <c r="X27" s="97"/>
    </row>
    <row r="28" spans="1:24" ht="20.25" customHeight="1" thickBot="1">
      <c r="A28" s="124"/>
      <c r="B28" s="79"/>
      <c r="C28" s="79"/>
      <c r="D28" s="79"/>
      <c r="E28" s="79"/>
      <c r="F28" s="79"/>
      <c r="G28" s="125"/>
      <c r="H28" s="125"/>
      <c r="I28" s="125"/>
      <c r="J28" s="231"/>
      <c r="K28" s="231"/>
      <c r="L28" s="231"/>
      <c r="M28" s="125"/>
      <c r="N28" s="125"/>
      <c r="O28" s="125"/>
      <c r="P28" s="230"/>
      <c r="Q28" s="230"/>
      <c r="R28" s="230"/>
      <c r="S28" s="97"/>
      <c r="T28" s="97"/>
      <c r="U28" s="97"/>
      <c r="V28" s="97"/>
      <c r="W28" s="97"/>
      <c r="X28" s="97"/>
    </row>
    <row r="29" spans="1:24" ht="20.25" customHeight="1" thickBot="1">
      <c r="A29" s="124"/>
      <c r="B29" s="306"/>
      <c r="C29" s="307"/>
      <c r="D29" s="302" t="s">
        <v>159</v>
      </c>
      <c r="E29" s="303"/>
      <c r="F29" s="303"/>
      <c r="G29" s="303"/>
      <c r="H29" s="303"/>
      <c r="I29" s="303"/>
      <c r="J29" s="303"/>
      <c r="K29" s="303"/>
      <c r="L29" s="303"/>
      <c r="M29" s="303"/>
      <c r="N29" s="304"/>
      <c r="O29" s="125"/>
      <c r="P29" s="230"/>
      <c r="Q29" s="230"/>
      <c r="R29" s="230"/>
      <c r="S29" s="97"/>
      <c r="T29" s="97"/>
      <c r="U29" s="97"/>
      <c r="V29" s="97"/>
      <c r="W29" s="97"/>
      <c r="X29" s="97"/>
    </row>
    <row r="30" spans="1:24" ht="20.25" customHeight="1" thickBot="1">
      <c r="A30" s="124"/>
      <c r="B30" s="306"/>
      <c r="C30" s="307"/>
      <c r="D30" s="302" t="s">
        <v>160</v>
      </c>
      <c r="E30" s="303"/>
      <c r="F30" s="303"/>
      <c r="G30" s="303"/>
      <c r="H30" s="303"/>
      <c r="I30" s="303"/>
      <c r="J30" s="303"/>
      <c r="K30" s="303"/>
      <c r="L30" s="303"/>
      <c r="M30" s="303"/>
      <c r="N30" s="304"/>
      <c r="O30" s="125"/>
      <c r="P30" s="230"/>
      <c r="Q30" s="230"/>
      <c r="R30" s="230"/>
      <c r="S30" s="97"/>
      <c r="T30" s="97"/>
      <c r="U30" s="97"/>
      <c r="V30" s="97"/>
      <c r="W30" s="97"/>
      <c r="X30" s="97"/>
    </row>
    <row r="31" spans="1:24" ht="20.25" customHeight="1" thickBot="1">
      <c r="A31" s="124"/>
      <c r="B31" s="306"/>
      <c r="C31" s="307"/>
      <c r="D31" s="302" t="s">
        <v>161</v>
      </c>
      <c r="E31" s="303"/>
      <c r="F31" s="303"/>
      <c r="G31" s="303"/>
      <c r="H31" s="303"/>
      <c r="I31" s="303"/>
      <c r="J31" s="303"/>
      <c r="K31" s="303"/>
      <c r="L31" s="303"/>
      <c r="M31" s="303"/>
      <c r="N31" s="304"/>
      <c r="O31" s="125"/>
      <c r="P31" s="230"/>
      <c r="Q31" s="230"/>
      <c r="R31" s="230"/>
      <c r="S31" s="97"/>
      <c r="T31" s="97"/>
      <c r="U31" s="97"/>
      <c r="V31" s="97"/>
      <c r="W31" s="97"/>
      <c r="X31" s="97"/>
    </row>
    <row r="32" spans="1:24" ht="20.25" customHeight="1" thickBot="1">
      <c r="A32" s="124"/>
      <c r="B32" s="306"/>
      <c r="C32" s="307"/>
      <c r="D32" s="302"/>
      <c r="E32" s="303"/>
      <c r="F32" s="303"/>
      <c r="G32" s="303"/>
      <c r="H32" s="303"/>
      <c r="I32" s="303"/>
      <c r="J32" s="303"/>
      <c r="K32" s="303"/>
      <c r="L32" s="303"/>
      <c r="M32" s="303"/>
      <c r="N32" s="304"/>
      <c r="O32" s="125"/>
      <c r="P32" s="230"/>
      <c r="Q32" s="230"/>
      <c r="R32" s="230"/>
      <c r="S32" s="97"/>
      <c r="T32" s="97"/>
      <c r="U32" s="97"/>
      <c r="V32" s="97"/>
      <c r="W32" s="97"/>
      <c r="X32" s="97"/>
    </row>
    <row r="33" spans="1:24" ht="20.25" customHeight="1" thickBot="1">
      <c r="A33" s="124"/>
      <c r="B33" s="306"/>
      <c r="C33" s="307"/>
      <c r="D33" s="302"/>
      <c r="E33" s="303"/>
      <c r="F33" s="303"/>
      <c r="G33" s="303"/>
      <c r="H33" s="303"/>
      <c r="I33" s="303"/>
      <c r="J33" s="303"/>
      <c r="K33" s="303"/>
      <c r="L33" s="303"/>
      <c r="M33" s="303"/>
      <c r="N33" s="304"/>
      <c r="O33" s="125"/>
      <c r="P33" s="230"/>
      <c r="Q33" s="230"/>
      <c r="R33" s="230"/>
      <c r="S33" s="97"/>
      <c r="T33" s="97"/>
      <c r="U33" s="97"/>
      <c r="V33" s="97"/>
      <c r="W33" s="97"/>
      <c r="X33" s="97"/>
    </row>
    <row r="34" spans="1:24" ht="20.25" customHeight="1" thickBot="1">
      <c r="A34" s="124"/>
      <c r="B34" s="79"/>
      <c r="C34" s="79"/>
      <c r="D34" s="79"/>
      <c r="E34" s="79"/>
      <c r="F34" s="79"/>
      <c r="G34" s="125"/>
      <c r="H34" s="125"/>
      <c r="I34" s="125"/>
      <c r="J34" s="231"/>
      <c r="K34" s="231"/>
      <c r="L34" s="231"/>
      <c r="M34" s="125"/>
      <c r="N34" s="125"/>
      <c r="O34" s="125"/>
      <c r="P34" s="230"/>
      <c r="Q34" s="230"/>
      <c r="R34" s="230"/>
      <c r="S34" s="97"/>
      <c r="T34" s="97"/>
      <c r="U34" s="97"/>
      <c r="V34" s="97"/>
      <c r="W34" s="97"/>
      <c r="X34" s="97"/>
    </row>
    <row r="35" spans="1:24" ht="20.25" customHeight="1" thickBot="1">
      <c r="A35" s="124"/>
      <c r="B35" s="297" t="s">
        <v>150</v>
      </c>
      <c r="C35" s="298"/>
      <c r="D35" s="297" t="s">
        <v>151</v>
      </c>
      <c r="E35" s="305"/>
      <c r="F35" s="305"/>
      <c r="G35" s="305"/>
      <c r="H35" s="305"/>
      <c r="I35" s="305"/>
      <c r="J35" s="305"/>
      <c r="K35" s="305"/>
      <c r="L35" s="298"/>
      <c r="M35" s="125"/>
      <c r="N35" s="125"/>
      <c r="O35" s="125"/>
      <c r="P35" s="230"/>
      <c r="Q35" s="230"/>
      <c r="R35" s="230"/>
      <c r="S35" s="97"/>
      <c r="T35" s="97"/>
      <c r="U35" s="97"/>
      <c r="V35" s="97"/>
      <c r="W35" s="97"/>
      <c r="X35" s="97"/>
    </row>
    <row r="36" spans="1:24" ht="20.25" customHeight="1" thickBot="1">
      <c r="A36" s="124"/>
      <c r="B36" s="297" t="s">
        <v>152</v>
      </c>
      <c r="C36" s="298"/>
      <c r="D36" s="297"/>
      <c r="E36" s="305"/>
      <c r="F36" s="305"/>
      <c r="G36" s="305"/>
      <c r="H36" s="305"/>
      <c r="I36" s="305"/>
      <c r="J36" s="305"/>
      <c r="K36" s="305"/>
      <c r="L36" s="298"/>
      <c r="M36" s="125"/>
      <c r="N36" s="125"/>
      <c r="O36" s="125"/>
      <c r="P36" s="230"/>
      <c r="Q36" s="230"/>
      <c r="R36" s="230"/>
      <c r="S36" s="97"/>
      <c r="T36" s="97"/>
      <c r="U36" s="97"/>
      <c r="V36" s="97"/>
      <c r="W36" s="97"/>
      <c r="X36" s="97"/>
    </row>
    <row r="37" spans="1:24" ht="20.25" customHeight="1" thickBot="1">
      <c r="A37" s="124"/>
      <c r="B37" s="297" t="s">
        <v>153</v>
      </c>
      <c r="C37" s="298"/>
      <c r="D37" s="297"/>
      <c r="E37" s="305"/>
      <c r="F37" s="305"/>
      <c r="G37" s="305"/>
      <c r="H37" s="305"/>
      <c r="I37" s="305"/>
      <c r="J37" s="305"/>
      <c r="K37" s="305"/>
      <c r="L37" s="298"/>
      <c r="M37" s="125"/>
      <c r="N37" s="125"/>
      <c r="O37" s="125"/>
      <c r="P37" s="230"/>
      <c r="Q37" s="230"/>
      <c r="R37" s="230"/>
      <c r="S37" s="97"/>
      <c r="T37" s="97"/>
      <c r="U37" s="97"/>
      <c r="V37" s="97"/>
      <c r="W37" s="97"/>
      <c r="X37" s="97"/>
    </row>
    <row r="38" spans="1:24" ht="20.25" customHeight="1" thickBot="1">
      <c r="A38" s="124"/>
      <c r="B38" s="297" t="s">
        <v>154</v>
      </c>
      <c r="C38" s="298"/>
      <c r="D38" s="297"/>
      <c r="E38" s="305"/>
      <c r="F38" s="305"/>
      <c r="G38" s="305"/>
      <c r="H38" s="305"/>
      <c r="I38" s="305"/>
      <c r="J38" s="305"/>
      <c r="K38" s="305"/>
      <c r="L38" s="298"/>
      <c r="M38" s="125"/>
      <c r="N38" s="125"/>
      <c r="O38" s="125"/>
      <c r="P38" s="230"/>
      <c r="Q38" s="230"/>
      <c r="R38" s="230"/>
      <c r="S38" s="97"/>
      <c r="T38" s="97"/>
      <c r="U38" s="97"/>
      <c r="V38" s="97"/>
      <c r="W38" s="97"/>
      <c r="X38" s="97"/>
    </row>
    <row r="39" spans="1:24" ht="20.25" customHeight="1" thickBot="1">
      <c r="A39" s="124"/>
      <c r="B39" s="297" t="s">
        <v>155</v>
      </c>
      <c r="C39" s="298"/>
      <c r="D39" s="297"/>
      <c r="E39" s="305"/>
      <c r="F39" s="305"/>
      <c r="G39" s="305"/>
      <c r="H39" s="305"/>
      <c r="I39" s="305"/>
      <c r="J39" s="305"/>
      <c r="K39" s="305"/>
      <c r="L39" s="298"/>
      <c r="M39" s="125"/>
      <c r="N39" s="125"/>
      <c r="O39" s="125"/>
      <c r="P39" s="230"/>
      <c r="Q39" s="230"/>
      <c r="R39" s="230"/>
      <c r="S39" s="97"/>
      <c r="T39" s="97"/>
      <c r="U39" s="97"/>
      <c r="V39" s="97"/>
      <c r="W39" s="97"/>
      <c r="X39" s="97"/>
    </row>
    <row r="40" spans="1:24" ht="20.25" customHeight="1" thickBot="1">
      <c r="A40" s="124"/>
      <c r="B40" s="297" t="s">
        <v>156</v>
      </c>
      <c r="C40" s="298"/>
      <c r="D40" s="299" t="s">
        <v>13</v>
      </c>
      <c r="E40" s="300"/>
      <c r="F40" s="300"/>
      <c r="G40" s="300"/>
      <c r="H40" s="300"/>
      <c r="I40" s="300"/>
      <c r="J40" s="300"/>
      <c r="K40" s="300"/>
      <c r="L40" s="301"/>
      <c r="M40" s="125"/>
      <c r="N40" s="125"/>
      <c r="O40" s="125"/>
      <c r="P40" s="230"/>
      <c r="Q40" s="230"/>
      <c r="R40" s="230"/>
      <c r="S40" s="97"/>
      <c r="T40" s="97"/>
      <c r="U40" s="97"/>
      <c r="V40" s="97"/>
      <c r="W40" s="97"/>
      <c r="X40" s="97"/>
    </row>
    <row r="41" spans="1:24" ht="20.25" customHeight="1" thickBot="1">
      <c r="A41" s="124"/>
      <c r="B41" s="297" t="s">
        <v>157</v>
      </c>
      <c r="C41" s="298"/>
      <c r="D41" s="299" t="s">
        <v>18</v>
      </c>
      <c r="E41" s="300"/>
      <c r="F41" s="300"/>
      <c r="G41" s="300"/>
      <c r="H41" s="300"/>
      <c r="I41" s="300"/>
      <c r="J41" s="300"/>
      <c r="K41" s="300"/>
      <c r="L41" s="301"/>
      <c r="M41" s="125"/>
      <c r="N41" s="125"/>
      <c r="O41" s="125"/>
      <c r="P41" s="230"/>
      <c r="Q41" s="230"/>
      <c r="R41" s="230"/>
      <c r="S41" s="97"/>
      <c r="T41" s="97"/>
      <c r="U41" s="97"/>
      <c r="V41" s="97"/>
      <c r="W41" s="97"/>
      <c r="X41" s="97"/>
    </row>
    <row r="42" spans="1:24" ht="20.25" customHeight="1" thickBot="1">
      <c r="A42" s="124"/>
      <c r="B42" s="297" t="s">
        <v>158</v>
      </c>
      <c r="C42" s="298"/>
      <c r="D42" s="299" t="s">
        <v>10</v>
      </c>
      <c r="E42" s="300"/>
      <c r="F42" s="300"/>
      <c r="G42" s="300"/>
      <c r="H42" s="300"/>
      <c r="I42" s="300"/>
      <c r="J42" s="300"/>
      <c r="K42" s="300"/>
      <c r="L42" s="301"/>
      <c r="M42" s="125"/>
      <c r="N42" s="125"/>
      <c r="O42" s="125"/>
      <c r="P42" s="230"/>
      <c r="Q42" s="230"/>
      <c r="R42" s="230"/>
      <c r="S42" s="97"/>
      <c r="T42" s="97"/>
      <c r="U42" s="97"/>
      <c r="V42" s="97"/>
      <c r="W42" s="97"/>
      <c r="X42" s="97"/>
    </row>
    <row r="43" spans="1:24" ht="20.25" customHeight="1">
      <c r="A43" s="124"/>
      <c r="B43" s="79"/>
      <c r="C43" s="79"/>
      <c r="D43" s="79"/>
      <c r="E43" s="79"/>
      <c r="F43" s="79"/>
      <c r="G43" s="125"/>
      <c r="H43" s="125"/>
      <c r="I43" s="125"/>
      <c r="J43" s="231"/>
      <c r="K43" s="231"/>
      <c r="L43" s="231"/>
      <c r="M43" s="125"/>
      <c r="N43" s="125"/>
      <c r="O43" s="125"/>
      <c r="P43" s="230"/>
      <c r="Q43" s="230"/>
      <c r="R43" s="230"/>
      <c r="S43" s="97"/>
      <c r="T43" s="97"/>
      <c r="U43" s="97"/>
      <c r="V43" s="97"/>
      <c r="W43" s="97"/>
      <c r="X43" s="97"/>
    </row>
    <row r="44" ht="18" customHeight="1"/>
    <row r="45" spans="1:24" ht="18" customHeight="1">
      <c r="A45" s="105" t="s">
        <v>162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</row>
    <row r="46" spans="1:24" ht="18" customHeight="1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</row>
    <row r="47" spans="1:24" ht="18" customHeight="1">
      <c r="A47" s="105" t="s">
        <v>22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</row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</sheetData>
  <sheetProtection/>
  <mergeCells count="93">
    <mergeCell ref="A1:X1"/>
    <mergeCell ref="A2:X2"/>
    <mergeCell ref="A3:X3"/>
    <mergeCell ref="A4:X4"/>
    <mergeCell ref="A5:X5"/>
    <mergeCell ref="A6:X6"/>
    <mergeCell ref="A7:X7"/>
    <mergeCell ref="B10:F10"/>
    <mergeCell ref="G10:I10"/>
    <mergeCell ref="J10:L10"/>
    <mergeCell ref="M10:O10"/>
    <mergeCell ref="P10:R10"/>
    <mergeCell ref="S10:U10"/>
    <mergeCell ref="V10:X10"/>
    <mergeCell ref="S9:X9"/>
    <mergeCell ref="A11:A12"/>
    <mergeCell ref="B11:F12"/>
    <mergeCell ref="S11:U12"/>
    <mergeCell ref="V11:X12"/>
    <mergeCell ref="J12:L12"/>
    <mergeCell ref="M12:O12"/>
    <mergeCell ref="P12:R12"/>
    <mergeCell ref="A13:A14"/>
    <mergeCell ref="B13:F14"/>
    <mergeCell ref="S13:U14"/>
    <mergeCell ref="V13:X14"/>
    <mergeCell ref="G14:I14"/>
    <mergeCell ref="M14:O14"/>
    <mergeCell ref="P14:R14"/>
    <mergeCell ref="A15:A16"/>
    <mergeCell ref="B15:F16"/>
    <mergeCell ref="S15:U16"/>
    <mergeCell ref="V15:X16"/>
    <mergeCell ref="G16:I16"/>
    <mergeCell ref="J16:L16"/>
    <mergeCell ref="P16:R16"/>
    <mergeCell ref="A17:A18"/>
    <mergeCell ref="B17:F18"/>
    <mergeCell ref="S17:U18"/>
    <mergeCell ref="V17:X18"/>
    <mergeCell ref="G18:I18"/>
    <mergeCell ref="J18:L18"/>
    <mergeCell ref="M18:O18"/>
    <mergeCell ref="B21:F21"/>
    <mergeCell ref="G21:I21"/>
    <mergeCell ref="J21:L21"/>
    <mergeCell ref="M21:O21"/>
    <mergeCell ref="P21:R21"/>
    <mergeCell ref="S21:U21"/>
    <mergeCell ref="A22:A23"/>
    <mergeCell ref="B22:F23"/>
    <mergeCell ref="P22:R23"/>
    <mergeCell ref="S22:U23"/>
    <mergeCell ref="J23:L23"/>
    <mergeCell ref="M23:O23"/>
    <mergeCell ref="P26:R27"/>
    <mergeCell ref="S26:U27"/>
    <mergeCell ref="G27:I27"/>
    <mergeCell ref="J27:L27"/>
    <mergeCell ref="A24:A25"/>
    <mergeCell ref="B24:F25"/>
    <mergeCell ref="P24:R25"/>
    <mergeCell ref="S24:U25"/>
    <mergeCell ref="G25:I25"/>
    <mergeCell ref="M25:O25"/>
    <mergeCell ref="A26:A27"/>
    <mergeCell ref="B26:F27"/>
    <mergeCell ref="B32:C32"/>
    <mergeCell ref="B33:C33"/>
    <mergeCell ref="B35:C35"/>
    <mergeCell ref="D35:L35"/>
    <mergeCell ref="B29:C29"/>
    <mergeCell ref="B30:C30"/>
    <mergeCell ref="B31:C31"/>
    <mergeCell ref="D40:L40"/>
    <mergeCell ref="B41:C41"/>
    <mergeCell ref="D41:L41"/>
    <mergeCell ref="B36:C36"/>
    <mergeCell ref="D36:L36"/>
    <mergeCell ref="B37:C37"/>
    <mergeCell ref="D37:L37"/>
    <mergeCell ref="B38:C38"/>
    <mergeCell ref="D38:L38"/>
    <mergeCell ref="B42:C42"/>
    <mergeCell ref="D42:L42"/>
    <mergeCell ref="D29:N29"/>
    <mergeCell ref="D30:N30"/>
    <mergeCell ref="D31:N31"/>
    <mergeCell ref="D32:N32"/>
    <mergeCell ref="D33:N33"/>
    <mergeCell ref="B39:C39"/>
    <mergeCell ref="D39:L39"/>
    <mergeCell ref="B40:C40"/>
  </mergeCells>
  <printOptions/>
  <pageMargins left="0.3101388888888889" right="0.25055555555555553" top="0.31819444444444445" bottom="0.47180555555555553" header="0.31496062992125984" footer="0.31496062992125984"/>
  <pageSetup fitToHeight="1" fitToWidth="1" horizontalDpi="600" verticalDpi="600" orientation="portrait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5"/>
  <sheetViews>
    <sheetView view="pageBreakPreview" zoomScaleSheetLayoutView="100" zoomScalePageLayoutView="75" workbookViewId="0" topLeftCell="A11">
      <selection activeCell="A23" sqref="A23:IV38"/>
    </sheetView>
  </sheetViews>
  <sheetFormatPr defaultColWidth="9.25390625" defaultRowHeight="12.75"/>
  <cols>
    <col min="1" max="1" width="3.75390625" style="72" customWidth="1"/>
    <col min="2" max="6" width="6.25390625" style="72" customWidth="1"/>
    <col min="7" max="30" width="3.75390625" style="72" customWidth="1"/>
    <col min="31" max="16384" width="9.25390625" style="72" customWidth="1"/>
  </cols>
  <sheetData>
    <row r="1" spans="1:30" s="70" customFormat="1" ht="17.25" customHeight="1">
      <c r="A1" s="350" t="str">
        <f>Очки!I1</f>
        <v>ДЕПАРТАМЕНТ ПО МОЛОДЕЖНОЙ ПОЛИТИКЕ,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</row>
    <row r="2" spans="1:30" s="70" customFormat="1" ht="17.25" customHeight="1">
      <c r="A2" s="350" t="str">
        <f>Очки!I2</f>
        <v>ФИЗИЧЕСКОЙ КУЛЬТУРЕ И СПОРТУ ТОМСКОЙ ОБЛАСТИ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</row>
    <row r="3" spans="1:30" s="70" customFormat="1" ht="17.25" customHeight="1">
      <c r="A3" s="350" t="s">
        <v>105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</row>
    <row r="4" spans="1:30" ht="17.25" customHeight="1">
      <c r="A4" s="348"/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</row>
    <row r="5" spans="1:30" ht="17.25" customHeight="1">
      <c r="A5" s="348" t="str">
        <f>Очки!I5</f>
        <v>«Стадион для всех»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</row>
    <row r="6" spans="1:30" ht="17.25" customHeight="1">
      <c r="A6" s="348" t="s">
        <v>66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</row>
    <row r="7" spans="1:24" ht="18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</row>
    <row r="8" spans="1:30" ht="19.5" customHeight="1" thickBot="1">
      <c r="A8" s="73" t="s">
        <v>93</v>
      </c>
      <c r="C8" s="74"/>
      <c r="D8" s="75"/>
      <c r="E8" s="74"/>
      <c r="F8" s="75"/>
      <c r="G8" s="76"/>
      <c r="H8" s="76"/>
      <c r="I8" s="76"/>
      <c r="J8" s="76"/>
      <c r="K8" s="76"/>
      <c r="L8" s="75"/>
      <c r="M8" s="75"/>
      <c r="N8" s="76"/>
      <c r="O8" s="76"/>
      <c r="P8" s="76"/>
      <c r="Q8" s="76"/>
      <c r="R8" s="76"/>
      <c r="S8" s="76"/>
      <c r="T8" s="76"/>
      <c r="U8" s="76"/>
      <c r="V8" s="76"/>
      <c r="W8" s="75"/>
      <c r="Y8" s="352" t="s">
        <v>104</v>
      </c>
      <c r="Z8" s="353"/>
      <c r="AA8" s="353"/>
      <c r="AB8" s="353"/>
      <c r="AC8" s="353"/>
      <c r="AD8" s="353"/>
    </row>
    <row r="9" spans="1:30" ht="19.5" customHeight="1" thickBot="1" thickTop="1">
      <c r="A9" s="78" t="s">
        <v>26</v>
      </c>
      <c r="B9" s="345" t="s">
        <v>27</v>
      </c>
      <c r="C9" s="335"/>
      <c r="D9" s="335"/>
      <c r="E9" s="335"/>
      <c r="F9" s="336"/>
      <c r="G9" s="335">
        <v>1</v>
      </c>
      <c r="H9" s="335"/>
      <c r="I9" s="346"/>
      <c r="J9" s="334">
        <v>2</v>
      </c>
      <c r="K9" s="335"/>
      <c r="L9" s="346"/>
      <c r="M9" s="334">
        <v>3</v>
      </c>
      <c r="N9" s="335"/>
      <c r="O9" s="346"/>
      <c r="P9" s="334">
        <v>4</v>
      </c>
      <c r="Q9" s="335"/>
      <c r="R9" s="346"/>
      <c r="S9" s="334">
        <v>5</v>
      </c>
      <c r="T9" s="335"/>
      <c r="U9" s="346"/>
      <c r="V9" s="334">
        <v>6</v>
      </c>
      <c r="W9" s="335"/>
      <c r="X9" s="335"/>
      <c r="Y9" s="347" t="s">
        <v>2</v>
      </c>
      <c r="Z9" s="335"/>
      <c r="AA9" s="346"/>
      <c r="AB9" s="334" t="s">
        <v>3</v>
      </c>
      <c r="AC9" s="335"/>
      <c r="AD9" s="336"/>
    </row>
    <row r="10" spans="1:30" ht="19.5" customHeight="1" thickTop="1">
      <c r="A10" s="337">
        <v>1</v>
      </c>
      <c r="B10" s="377" t="s">
        <v>4</v>
      </c>
      <c r="C10" s="378"/>
      <c r="D10" s="378"/>
      <c r="E10" s="378"/>
      <c r="F10" s="379"/>
      <c r="G10" s="80"/>
      <c r="H10" s="81"/>
      <c r="I10" s="82"/>
      <c r="J10" s="83">
        <v>2</v>
      </c>
      <c r="K10" s="84" t="s">
        <v>58</v>
      </c>
      <c r="L10" s="85">
        <v>0</v>
      </c>
      <c r="M10" s="83">
        <v>0</v>
      </c>
      <c r="N10" s="84" t="s">
        <v>58</v>
      </c>
      <c r="O10" s="85">
        <v>2</v>
      </c>
      <c r="P10" s="83">
        <v>1</v>
      </c>
      <c r="Q10" s="84" t="s">
        <v>58</v>
      </c>
      <c r="R10" s="85">
        <v>2</v>
      </c>
      <c r="S10" s="106">
        <v>0</v>
      </c>
      <c r="T10" s="107" t="s">
        <v>58</v>
      </c>
      <c r="U10" s="108">
        <v>2</v>
      </c>
      <c r="V10" s="83">
        <v>1</v>
      </c>
      <c r="W10" s="84" t="s">
        <v>58</v>
      </c>
      <c r="X10" s="84">
        <v>2</v>
      </c>
      <c r="Y10" s="380"/>
      <c r="Z10" s="381"/>
      <c r="AA10" s="382"/>
      <c r="AB10" s="383"/>
      <c r="AC10" s="381"/>
      <c r="AD10" s="384"/>
    </row>
    <row r="11" spans="1:30" ht="19.5" customHeight="1" thickBot="1">
      <c r="A11" s="338"/>
      <c r="B11" s="315"/>
      <c r="C11" s="316"/>
      <c r="D11" s="316"/>
      <c r="E11" s="316"/>
      <c r="F11" s="317"/>
      <c r="G11" s="86"/>
      <c r="H11" s="87"/>
      <c r="I11" s="88"/>
      <c r="J11" s="341">
        <v>3</v>
      </c>
      <c r="K11" s="342"/>
      <c r="L11" s="343"/>
      <c r="M11" s="341">
        <v>0</v>
      </c>
      <c r="N11" s="342"/>
      <c r="O11" s="343"/>
      <c r="P11" s="341">
        <v>1</v>
      </c>
      <c r="Q11" s="342"/>
      <c r="R11" s="343"/>
      <c r="S11" s="373">
        <v>0</v>
      </c>
      <c r="T11" s="374"/>
      <c r="U11" s="375"/>
      <c r="V11" s="341">
        <v>1</v>
      </c>
      <c r="W11" s="342"/>
      <c r="X11" s="376"/>
      <c r="Y11" s="323"/>
      <c r="Z11" s="324"/>
      <c r="AA11" s="325"/>
      <c r="AB11" s="329"/>
      <c r="AC11" s="324"/>
      <c r="AD11" s="330"/>
    </row>
    <row r="12" spans="1:30" ht="19.5" customHeight="1">
      <c r="A12" s="310">
        <v>2</v>
      </c>
      <c r="B12" s="312" t="s">
        <v>12</v>
      </c>
      <c r="C12" s="313"/>
      <c r="D12" s="313"/>
      <c r="E12" s="313"/>
      <c r="F12" s="314"/>
      <c r="G12" s="95">
        <v>0</v>
      </c>
      <c r="H12" s="95" t="s">
        <v>58</v>
      </c>
      <c r="I12" s="96">
        <v>2</v>
      </c>
      <c r="J12" s="91"/>
      <c r="K12" s="92"/>
      <c r="L12" s="93"/>
      <c r="M12" s="99">
        <v>2</v>
      </c>
      <c r="N12" s="89" t="s">
        <v>58</v>
      </c>
      <c r="O12" s="90">
        <v>1</v>
      </c>
      <c r="P12" s="99">
        <v>1</v>
      </c>
      <c r="Q12" s="89" t="s">
        <v>58</v>
      </c>
      <c r="R12" s="90">
        <v>2</v>
      </c>
      <c r="S12" s="94">
        <v>2</v>
      </c>
      <c r="T12" s="95" t="s">
        <v>58</v>
      </c>
      <c r="U12" s="96">
        <v>0</v>
      </c>
      <c r="V12" s="94">
        <v>0</v>
      </c>
      <c r="W12" s="95" t="s">
        <v>58</v>
      </c>
      <c r="X12" s="95">
        <v>2</v>
      </c>
      <c r="Y12" s="320"/>
      <c r="Z12" s="321"/>
      <c r="AA12" s="322"/>
      <c r="AB12" s="326"/>
      <c r="AC12" s="327"/>
      <c r="AD12" s="328"/>
    </row>
    <row r="13" spans="1:30" ht="19.5" customHeight="1" thickBot="1">
      <c r="A13" s="311"/>
      <c r="B13" s="315"/>
      <c r="C13" s="316"/>
      <c r="D13" s="316"/>
      <c r="E13" s="316"/>
      <c r="F13" s="317"/>
      <c r="G13" s="331">
        <v>0</v>
      </c>
      <c r="H13" s="331"/>
      <c r="I13" s="332"/>
      <c r="J13" s="98"/>
      <c r="K13" s="87"/>
      <c r="L13" s="88"/>
      <c r="M13" s="372">
        <v>2</v>
      </c>
      <c r="N13" s="370"/>
      <c r="O13" s="371"/>
      <c r="P13" s="372">
        <v>1</v>
      </c>
      <c r="Q13" s="370"/>
      <c r="R13" s="371"/>
      <c r="S13" s="333">
        <v>3</v>
      </c>
      <c r="T13" s="331"/>
      <c r="U13" s="332"/>
      <c r="V13" s="333">
        <v>0</v>
      </c>
      <c r="W13" s="331"/>
      <c r="X13" s="331"/>
      <c r="Y13" s="323"/>
      <c r="Z13" s="324"/>
      <c r="AA13" s="325"/>
      <c r="AB13" s="329"/>
      <c r="AC13" s="324"/>
      <c r="AD13" s="330"/>
    </row>
    <row r="14" spans="1:30" ht="19.5" customHeight="1">
      <c r="A14" s="310">
        <v>3</v>
      </c>
      <c r="B14" s="312" t="s">
        <v>7</v>
      </c>
      <c r="C14" s="313"/>
      <c r="D14" s="313"/>
      <c r="E14" s="313"/>
      <c r="F14" s="314"/>
      <c r="G14" s="95">
        <v>2</v>
      </c>
      <c r="H14" s="95" t="s">
        <v>58</v>
      </c>
      <c r="I14" s="96">
        <v>0</v>
      </c>
      <c r="J14" s="94">
        <v>1</v>
      </c>
      <c r="K14" s="95" t="s">
        <v>58</v>
      </c>
      <c r="L14" s="96">
        <v>2</v>
      </c>
      <c r="M14" s="91"/>
      <c r="N14" s="92"/>
      <c r="O14" s="93"/>
      <c r="P14" s="94">
        <v>0</v>
      </c>
      <c r="Q14" s="95" t="s">
        <v>58</v>
      </c>
      <c r="R14" s="96">
        <v>2</v>
      </c>
      <c r="S14" s="94">
        <v>2</v>
      </c>
      <c r="T14" s="95" t="s">
        <v>58</v>
      </c>
      <c r="U14" s="96">
        <v>0</v>
      </c>
      <c r="V14" s="99">
        <v>0</v>
      </c>
      <c r="W14" s="89" t="s">
        <v>58</v>
      </c>
      <c r="X14" s="89">
        <v>2</v>
      </c>
      <c r="Y14" s="320"/>
      <c r="Z14" s="321"/>
      <c r="AA14" s="322"/>
      <c r="AB14" s="326"/>
      <c r="AC14" s="327"/>
      <c r="AD14" s="328"/>
    </row>
    <row r="15" spans="1:30" ht="19.5" customHeight="1" thickBot="1">
      <c r="A15" s="311"/>
      <c r="B15" s="315"/>
      <c r="C15" s="316"/>
      <c r="D15" s="316"/>
      <c r="E15" s="316"/>
      <c r="F15" s="317"/>
      <c r="G15" s="331">
        <v>3</v>
      </c>
      <c r="H15" s="331"/>
      <c r="I15" s="332"/>
      <c r="J15" s="333">
        <v>1</v>
      </c>
      <c r="K15" s="331"/>
      <c r="L15" s="332"/>
      <c r="M15" s="98"/>
      <c r="N15" s="87"/>
      <c r="O15" s="88"/>
      <c r="P15" s="333">
        <v>0</v>
      </c>
      <c r="Q15" s="331"/>
      <c r="R15" s="332"/>
      <c r="S15" s="333">
        <v>3</v>
      </c>
      <c r="T15" s="331"/>
      <c r="U15" s="332"/>
      <c r="V15" s="372">
        <v>0</v>
      </c>
      <c r="W15" s="370"/>
      <c r="X15" s="370"/>
      <c r="Y15" s="323"/>
      <c r="Z15" s="324"/>
      <c r="AA15" s="325"/>
      <c r="AB15" s="329"/>
      <c r="AC15" s="324"/>
      <c r="AD15" s="330"/>
    </row>
    <row r="16" spans="1:30" ht="19.5" customHeight="1">
      <c r="A16" s="310">
        <v>4</v>
      </c>
      <c r="B16" s="312" t="s">
        <v>8</v>
      </c>
      <c r="C16" s="313"/>
      <c r="D16" s="313"/>
      <c r="E16" s="313"/>
      <c r="F16" s="314"/>
      <c r="G16" s="95">
        <v>2</v>
      </c>
      <c r="H16" s="95" t="s">
        <v>58</v>
      </c>
      <c r="I16" s="96">
        <v>1</v>
      </c>
      <c r="J16" s="99">
        <v>2</v>
      </c>
      <c r="K16" s="89" t="s">
        <v>58</v>
      </c>
      <c r="L16" s="90">
        <v>1</v>
      </c>
      <c r="M16" s="94">
        <v>2</v>
      </c>
      <c r="N16" s="95" t="s">
        <v>58</v>
      </c>
      <c r="O16" s="96">
        <v>0</v>
      </c>
      <c r="P16" s="91"/>
      <c r="Q16" s="92"/>
      <c r="R16" s="93"/>
      <c r="S16" s="94">
        <v>2</v>
      </c>
      <c r="T16" s="95" t="s">
        <v>58</v>
      </c>
      <c r="U16" s="96">
        <v>0</v>
      </c>
      <c r="V16" s="94">
        <v>2</v>
      </c>
      <c r="W16" s="95" t="s">
        <v>58</v>
      </c>
      <c r="X16" s="95">
        <v>1</v>
      </c>
      <c r="Y16" s="320"/>
      <c r="Z16" s="321"/>
      <c r="AA16" s="322"/>
      <c r="AB16" s="326"/>
      <c r="AC16" s="327"/>
      <c r="AD16" s="328"/>
    </row>
    <row r="17" spans="1:30" ht="19.5" customHeight="1" thickBot="1">
      <c r="A17" s="311"/>
      <c r="B17" s="315"/>
      <c r="C17" s="316"/>
      <c r="D17" s="316"/>
      <c r="E17" s="316"/>
      <c r="F17" s="317"/>
      <c r="G17" s="331">
        <v>2</v>
      </c>
      <c r="H17" s="331"/>
      <c r="I17" s="332"/>
      <c r="J17" s="372">
        <v>2</v>
      </c>
      <c r="K17" s="370"/>
      <c r="L17" s="371"/>
      <c r="M17" s="333">
        <v>3</v>
      </c>
      <c r="N17" s="331"/>
      <c r="O17" s="332"/>
      <c r="P17" s="98"/>
      <c r="Q17" s="87"/>
      <c r="R17" s="88"/>
      <c r="S17" s="333">
        <v>3</v>
      </c>
      <c r="T17" s="331"/>
      <c r="U17" s="332"/>
      <c r="V17" s="333">
        <v>2</v>
      </c>
      <c r="W17" s="331"/>
      <c r="X17" s="331"/>
      <c r="Y17" s="323"/>
      <c r="Z17" s="324"/>
      <c r="AA17" s="325"/>
      <c r="AB17" s="329"/>
      <c r="AC17" s="324"/>
      <c r="AD17" s="330"/>
    </row>
    <row r="18" spans="1:30" ht="19.5" customHeight="1">
      <c r="A18" s="310">
        <v>5</v>
      </c>
      <c r="B18" s="312" t="s">
        <v>13</v>
      </c>
      <c r="C18" s="313"/>
      <c r="D18" s="313"/>
      <c r="E18" s="313"/>
      <c r="F18" s="314"/>
      <c r="G18" s="89">
        <v>2</v>
      </c>
      <c r="H18" s="89" t="s">
        <v>58</v>
      </c>
      <c r="I18" s="90">
        <v>0</v>
      </c>
      <c r="J18" s="94">
        <v>0</v>
      </c>
      <c r="K18" s="95" t="s">
        <v>58</v>
      </c>
      <c r="L18" s="96">
        <v>2</v>
      </c>
      <c r="M18" s="94">
        <v>0</v>
      </c>
      <c r="N18" s="95" t="s">
        <v>58</v>
      </c>
      <c r="O18" s="96">
        <v>2</v>
      </c>
      <c r="P18" s="94">
        <v>0</v>
      </c>
      <c r="Q18" s="95" t="s">
        <v>58</v>
      </c>
      <c r="R18" s="96">
        <v>2</v>
      </c>
      <c r="S18" s="91"/>
      <c r="T18" s="92"/>
      <c r="U18" s="93"/>
      <c r="V18" s="99">
        <v>2</v>
      </c>
      <c r="W18" s="89" t="s">
        <v>58</v>
      </c>
      <c r="X18" s="89">
        <v>0</v>
      </c>
      <c r="Y18" s="320"/>
      <c r="Z18" s="321"/>
      <c r="AA18" s="322"/>
      <c r="AB18" s="326"/>
      <c r="AC18" s="327"/>
      <c r="AD18" s="328"/>
    </row>
    <row r="19" spans="1:30" ht="19.5" customHeight="1" thickBot="1">
      <c r="A19" s="311"/>
      <c r="B19" s="315"/>
      <c r="C19" s="316"/>
      <c r="D19" s="316"/>
      <c r="E19" s="316"/>
      <c r="F19" s="317"/>
      <c r="G19" s="370">
        <v>3</v>
      </c>
      <c r="H19" s="370"/>
      <c r="I19" s="371"/>
      <c r="J19" s="333">
        <v>0</v>
      </c>
      <c r="K19" s="331"/>
      <c r="L19" s="332"/>
      <c r="M19" s="333">
        <v>0</v>
      </c>
      <c r="N19" s="331"/>
      <c r="O19" s="332"/>
      <c r="P19" s="333">
        <v>0</v>
      </c>
      <c r="Q19" s="331"/>
      <c r="R19" s="332"/>
      <c r="S19" s="98"/>
      <c r="T19" s="87"/>
      <c r="U19" s="88"/>
      <c r="V19" s="372">
        <v>3</v>
      </c>
      <c r="W19" s="370"/>
      <c r="X19" s="370"/>
      <c r="Y19" s="323"/>
      <c r="Z19" s="324"/>
      <c r="AA19" s="325"/>
      <c r="AB19" s="329"/>
      <c r="AC19" s="324"/>
      <c r="AD19" s="330"/>
    </row>
    <row r="20" spans="1:30" ht="19.5" customHeight="1">
      <c r="A20" s="310">
        <v>6</v>
      </c>
      <c r="B20" s="312" t="s">
        <v>5</v>
      </c>
      <c r="C20" s="313"/>
      <c r="D20" s="313"/>
      <c r="E20" s="313"/>
      <c r="F20" s="314"/>
      <c r="G20" s="95">
        <v>2</v>
      </c>
      <c r="H20" s="95" t="s">
        <v>58</v>
      </c>
      <c r="I20" s="96">
        <v>1</v>
      </c>
      <c r="J20" s="94">
        <v>2</v>
      </c>
      <c r="K20" s="95" t="s">
        <v>58</v>
      </c>
      <c r="L20" s="96">
        <v>0</v>
      </c>
      <c r="M20" s="99">
        <v>2</v>
      </c>
      <c r="N20" s="89" t="s">
        <v>58</v>
      </c>
      <c r="O20" s="90">
        <v>0</v>
      </c>
      <c r="P20" s="94">
        <v>1</v>
      </c>
      <c r="Q20" s="95" t="s">
        <v>58</v>
      </c>
      <c r="R20" s="96">
        <v>2</v>
      </c>
      <c r="S20" s="99">
        <v>0</v>
      </c>
      <c r="T20" s="89" t="s">
        <v>58</v>
      </c>
      <c r="U20" s="90">
        <v>2</v>
      </c>
      <c r="V20" s="91"/>
      <c r="W20" s="92"/>
      <c r="X20" s="92"/>
      <c r="Y20" s="320"/>
      <c r="Z20" s="321"/>
      <c r="AA20" s="322"/>
      <c r="AB20" s="326"/>
      <c r="AC20" s="327"/>
      <c r="AD20" s="328"/>
    </row>
    <row r="21" spans="1:30" ht="19.5" customHeight="1" thickBot="1">
      <c r="A21" s="355"/>
      <c r="B21" s="356"/>
      <c r="C21" s="357"/>
      <c r="D21" s="357"/>
      <c r="E21" s="357"/>
      <c r="F21" s="358"/>
      <c r="G21" s="364">
        <v>2</v>
      </c>
      <c r="H21" s="364"/>
      <c r="I21" s="365"/>
      <c r="J21" s="366">
        <v>3</v>
      </c>
      <c r="K21" s="364"/>
      <c r="L21" s="365"/>
      <c r="M21" s="367">
        <v>3</v>
      </c>
      <c r="N21" s="368"/>
      <c r="O21" s="369"/>
      <c r="P21" s="366">
        <v>1</v>
      </c>
      <c r="Q21" s="364"/>
      <c r="R21" s="365"/>
      <c r="S21" s="367">
        <v>0</v>
      </c>
      <c r="T21" s="368"/>
      <c r="U21" s="369"/>
      <c r="V21" s="100"/>
      <c r="W21" s="101"/>
      <c r="X21" s="101"/>
      <c r="Y21" s="359"/>
      <c r="Z21" s="360"/>
      <c r="AA21" s="361"/>
      <c r="AB21" s="362"/>
      <c r="AC21" s="360"/>
      <c r="AD21" s="363"/>
    </row>
    <row r="22" ht="18" customHeight="1" thickTop="1"/>
    <row r="23" spans="1:30" ht="20.25" customHeight="1">
      <c r="A23" s="318" t="s">
        <v>59</v>
      </c>
      <c r="B23" s="318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  <c r="AC23" s="318"/>
      <c r="AD23" s="318"/>
    </row>
    <row r="24" spans="1:30" ht="18" customHeight="1">
      <c r="A24" s="318" t="s">
        <v>106</v>
      </c>
      <c r="B24" s="318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</row>
    <row r="25" spans="1:30" ht="18" customHeight="1">
      <c r="A25" s="308">
        <v>0.5833333333333334</v>
      </c>
      <c r="B25" s="308"/>
      <c r="C25" s="103" t="s">
        <v>109</v>
      </c>
      <c r="D25" s="104"/>
      <c r="E25" s="104"/>
      <c r="F25" s="104"/>
      <c r="G25" s="104"/>
      <c r="H25" s="104"/>
      <c r="I25" s="104"/>
      <c r="J25" s="104"/>
      <c r="K25" s="104"/>
      <c r="L25" s="104"/>
      <c r="M25" s="354" t="s">
        <v>63</v>
      </c>
      <c r="N25" s="354"/>
      <c r="O25" s="35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</row>
    <row r="26" spans="1:30" ht="18" customHeight="1">
      <c r="A26" s="308">
        <v>0.625</v>
      </c>
      <c r="B26" s="308"/>
      <c r="C26" s="103" t="s">
        <v>62</v>
      </c>
      <c r="D26" s="104"/>
      <c r="E26" s="104"/>
      <c r="F26" s="104"/>
      <c r="G26" s="104"/>
      <c r="H26" s="104"/>
      <c r="I26" s="104"/>
      <c r="J26" s="104"/>
      <c r="K26" s="104"/>
      <c r="L26" s="104"/>
      <c r="M26" s="354" t="s">
        <v>61</v>
      </c>
      <c r="N26" s="354"/>
      <c r="O26" s="35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</row>
    <row r="27" spans="1:30" ht="18" customHeight="1">
      <c r="A27" s="308">
        <v>0.6666666666666666</v>
      </c>
      <c r="B27" s="308"/>
      <c r="C27" s="103" t="s">
        <v>110</v>
      </c>
      <c r="D27" s="104"/>
      <c r="E27" s="104"/>
      <c r="F27" s="104"/>
      <c r="G27" s="104"/>
      <c r="H27" s="104"/>
      <c r="I27" s="104"/>
      <c r="J27" s="104"/>
      <c r="K27" s="104"/>
      <c r="L27" s="104"/>
      <c r="M27" s="354" t="s">
        <v>60</v>
      </c>
      <c r="N27" s="354"/>
      <c r="O27" s="35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</row>
    <row r="28" spans="1:30" ht="18" customHeight="1">
      <c r="A28" s="102"/>
      <c r="B28" s="102"/>
      <c r="C28" s="103"/>
      <c r="D28" s="104"/>
      <c r="E28" s="104"/>
      <c r="F28" s="104"/>
      <c r="G28" s="104"/>
      <c r="H28" s="104"/>
      <c r="I28" s="104"/>
      <c r="J28" s="104"/>
      <c r="K28" s="104"/>
      <c r="L28" s="104"/>
      <c r="M28" s="202"/>
      <c r="N28" s="202"/>
      <c r="O28" s="202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</row>
    <row r="29" spans="1:30" ht="18" customHeight="1">
      <c r="A29" s="318" t="s">
        <v>107</v>
      </c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</row>
    <row r="30" spans="1:30" ht="18" customHeight="1">
      <c r="A30" s="308">
        <v>0.4166666666666667</v>
      </c>
      <c r="B30" s="308"/>
      <c r="C30" s="103" t="s">
        <v>76</v>
      </c>
      <c r="D30" s="104"/>
      <c r="E30" s="104"/>
      <c r="F30" s="104"/>
      <c r="G30" s="104"/>
      <c r="H30" s="104"/>
      <c r="I30" s="104"/>
      <c r="J30" s="104"/>
      <c r="K30" s="104"/>
      <c r="L30" s="104"/>
      <c r="M30" s="319" t="s">
        <v>63</v>
      </c>
      <c r="N30" s="344"/>
      <c r="O30" s="34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</row>
    <row r="31" spans="1:30" ht="18" customHeight="1">
      <c r="A31" s="308">
        <v>0.4583333333333333</v>
      </c>
      <c r="B31" s="308"/>
      <c r="C31" s="103" t="s">
        <v>111</v>
      </c>
      <c r="D31" s="104"/>
      <c r="E31" s="104"/>
      <c r="F31" s="104"/>
      <c r="G31" s="104"/>
      <c r="H31" s="104"/>
      <c r="I31" s="104"/>
      <c r="J31" s="104"/>
      <c r="K31" s="104"/>
      <c r="L31" s="104"/>
      <c r="M31" s="319" t="s">
        <v>61</v>
      </c>
      <c r="N31" s="319"/>
      <c r="O31" s="319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</row>
    <row r="32" spans="1:30" ht="18" customHeight="1">
      <c r="A32" s="308">
        <v>0.5</v>
      </c>
      <c r="B32" s="308"/>
      <c r="C32" s="103" t="s">
        <v>65</v>
      </c>
      <c r="D32" s="104"/>
      <c r="E32" s="104"/>
      <c r="F32" s="104"/>
      <c r="G32" s="104"/>
      <c r="H32" s="104"/>
      <c r="I32" s="104"/>
      <c r="J32" s="104"/>
      <c r="K32" s="104"/>
      <c r="L32" s="104"/>
      <c r="M32" s="319" t="s">
        <v>61</v>
      </c>
      <c r="N32" s="319"/>
      <c r="O32" s="319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</row>
    <row r="33" spans="1:15" ht="18" customHeight="1">
      <c r="A33" s="308">
        <v>0.5833333333333334</v>
      </c>
      <c r="B33" s="308"/>
      <c r="C33" s="103" t="s">
        <v>112</v>
      </c>
      <c r="M33" s="319" t="s">
        <v>61</v>
      </c>
      <c r="N33" s="319"/>
      <c r="O33" s="319"/>
    </row>
    <row r="34" spans="1:15" ht="18" customHeight="1">
      <c r="A34" s="308">
        <v>0.625</v>
      </c>
      <c r="B34" s="308"/>
      <c r="C34" s="103" t="s">
        <v>113</v>
      </c>
      <c r="M34" s="319" t="s">
        <v>61</v>
      </c>
      <c r="N34" s="319"/>
      <c r="O34" s="319"/>
    </row>
    <row r="35" spans="1:30" ht="18" customHeight="1">
      <c r="A35" s="308">
        <v>0.6666666666666666</v>
      </c>
      <c r="B35" s="308"/>
      <c r="C35" s="103" t="s">
        <v>148</v>
      </c>
      <c r="D35" s="104"/>
      <c r="E35" s="104"/>
      <c r="F35" s="104"/>
      <c r="G35" s="104"/>
      <c r="H35" s="104"/>
      <c r="I35" s="104"/>
      <c r="J35" s="104"/>
      <c r="K35" s="104"/>
      <c r="L35" s="104"/>
      <c r="M35" s="319" t="s">
        <v>61</v>
      </c>
      <c r="N35" s="319"/>
      <c r="O35" s="319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</row>
    <row r="36" spans="1:30" ht="18" customHeight="1">
      <c r="A36" s="308">
        <v>0.7083333333333334</v>
      </c>
      <c r="B36" s="308"/>
      <c r="C36" s="103" t="s">
        <v>149</v>
      </c>
      <c r="D36" s="104"/>
      <c r="E36" s="104"/>
      <c r="F36" s="104"/>
      <c r="G36" s="104"/>
      <c r="H36" s="104"/>
      <c r="I36" s="104"/>
      <c r="J36" s="104"/>
      <c r="K36" s="104"/>
      <c r="L36" s="104"/>
      <c r="M36" s="319" t="s">
        <v>64</v>
      </c>
      <c r="N36" s="319"/>
      <c r="O36" s="319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</row>
    <row r="37" spans="1:30" ht="18" customHeight="1">
      <c r="A37" s="308">
        <v>0.75</v>
      </c>
      <c r="B37" s="308"/>
      <c r="C37" s="103" t="s">
        <v>114</v>
      </c>
      <c r="D37" s="104"/>
      <c r="E37" s="104"/>
      <c r="F37" s="104"/>
      <c r="G37" s="104"/>
      <c r="H37" s="104"/>
      <c r="I37" s="104"/>
      <c r="J37" s="104"/>
      <c r="K37" s="104"/>
      <c r="L37" s="104"/>
      <c r="M37" s="344" t="s">
        <v>63</v>
      </c>
      <c r="N37" s="344"/>
      <c r="O37" s="34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</row>
    <row r="38" spans="1:15" ht="18" customHeight="1">
      <c r="A38" s="308">
        <v>0.7916666666666666</v>
      </c>
      <c r="B38" s="308"/>
      <c r="C38" s="103" t="s">
        <v>115</v>
      </c>
      <c r="M38" s="344" t="s">
        <v>61</v>
      </c>
      <c r="N38" s="344"/>
      <c r="O38" s="344"/>
    </row>
    <row r="39" ht="18" customHeight="1"/>
    <row r="40" spans="1:30" ht="18" customHeight="1">
      <c r="A40" s="318" t="s">
        <v>116</v>
      </c>
      <c r="B40" s="318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</row>
    <row r="41" spans="1:15" ht="18" customHeight="1">
      <c r="A41" s="308">
        <v>0.4166666666666667</v>
      </c>
      <c r="B41" s="308"/>
      <c r="C41" s="103" t="s">
        <v>117</v>
      </c>
      <c r="D41" s="104"/>
      <c r="E41" s="104"/>
      <c r="F41" s="104"/>
      <c r="G41" s="104"/>
      <c r="H41" s="104"/>
      <c r="I41" s="104"/>
      <c r="J41" s="104"/>
      <c r="K41" s="104"/>
      <c r="L41" s="104"/>
      <c r="M41" s="344" t="s">
        <v>64</v>
      </c>
      <c r="N41" s="344"/>
      <c r="O41" s="344"/>
    </row>
    <row r="42" spans="1:15" ht="18" customHeight="1">
      <c r="A42" s="308">
        <v>0.4583333333333333</v>
      </c>
      <c r="B42" s="308"/>
      <c r="C42" s="103" t="s">
        <v>118</v>
      </c>
      <c r="D42" s="104"/>
      <c r="E42" s="104"/>
      <c r="F42" s="104"/>
      <c r="G42" s="104"/>
      <c r="H42" s="104"/>
      <c r="I42" s="104"/>
      <c r="J42" s="104"/>
      <c r="K42" s="104"/>
      <c r="L42" s="104"/>
      <c r="M42" s="344" t="s">
        <v>61</v>
      </c>
      <c r="N42" s="344"/>
      <c r="O42" s="344"/>
    </row>
    <row r="43" spans="1:15" ht="18" customHeight="1">
      <c r="A43" s="308">
        <v>0.5</v>
      </c>
      <c r="B43" s="308"/>
      <c r="C43" s="103" t="s">
        <v>67</v>
      </c>
      <c r="D43" s="104"/>
      <c r="E43" s="104"/>
      <c r="F43" s="104"/>
      <c r="G43" s="104"/>
      <c r="H43" s="104"/>
      <c r="I43" s="104"/>
      <c r="J43" s="104"/>
      <c r="K43" s="104"/>
      <c r="L43" s="104"/>
      <c r="M43" s="344" t="s">
        <v>64</v>
      </c>
      <c r="N43" s="344"/>
      <c r="O43" s="344"/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>
      <c r="A53" s="105" t="s">
        <v>21</v>
      </c>
    </row>
    <row r="54" ht="18" customHeight="1">
      <c r="A54" s="105"/>
    </row>
    <row r="55" ht="18" customHeight="1">
      <c r="A55" s="105" t="s">
        <v>22</v>
      </c>
    </row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</sheetData>
  <sheetProtection/>
  <mergeCells count="104">
    <mergeCell ref="A1:AD1"/>
    <mergeCell ref="A2:AD2"/>
    <mergeCell ref="A3:AD3"/>
    <mergeCell ref="A4:AD4"/>
    <mergeCell ref="A5:AD5"/>
    <mergeCell ref="A6:AD6"/>
    <mergeCell ref="B9:F9"/>
    <mergeCell ref="G9:I9"/>
    <mergeCell ref="J9:L9"/>
    <mergeCell ref="M9:O9"/>
    <mergeCell ref="P9:R9"/>
    <mergeCell ref="S9:U9"/>
    <mergeCell ref="V9:X9"/>
    <mergeCell ref="Y9:AA9"/>
    <mergeCell ref="AB9:AD9"/>
    <mergeCell ref="A10:A11"/>
    <mergeCell ref="B10:F11"/>
    <mergeCell ref="Y10:AA11"/>
    <mergeCell ref="AB10:AD11"/>
    <mergeCell ref="J11:L11"/>
    <mergeCell ref="M11:O11"/>
    <mergeCell ref="P11:R11"/>
    <mergeCell ref="S11:U11"/>
    <mergeCell ref="V11:X11"/>
    <mergeCell ref="A12:A13"/>
    <mergeCell ref="B12:F13"/>
    <mergeCell ref="Y12:AA13"/>
    <mergeCell ref="AB12:AD13"/>
    <mergeCell ref="G13:I13"/>
    <mergeCell ref="M13:O13"/>
    <mergeCell ref="P13:R13"/>
    <mergeCell ref="S13:U13"/>
    <mergeCell ref="V13:X13"/>
    <mergeCell ref="A14:A15"/>
    <mergeCell ref="B14:F15"/>
    <mergeCell ref="Y14:AA15"/>
    <mergeCell ref="AB14:AD15"/>
    <mergeCell ref="G15:I15"/>
    <mergeCell ref="J15:L15"/>
    <mergeCell ref="P15:R15"/>
    <mergeCell ref="S15:U15"/>
    <mergeCell ref="V15:X15"/>
    <mergeCell ref="A16:A17"/>
    <mergeCell ref="B16:F17"/>
    <mergeCell ref="Y16:AA17"/>
    <mergeCell ref="AB16:AD17"/>
    <mergeCell ref="G17:I17"/>
    <mergeCell ref="J17:L17"/>
    <mergeCell ref="M17:O17"/>
    <mergeCell ref="S17:U17"/>
    <mergeCell ref="V17:X17"/>
    <mergeCell ref="A18:A19"/>
    <mergeCell ref="B18:F19"/>
    <mergeCell ref="Y18:AA19"/>
    <mergeCell ref="AB18:AD19"/>
    <mergeCell ref="G19:I19"/>
    <mergeCell ref="J19:L19"/>
    <mergeCell ref="M19:O19"/>
    <mergeCell ref="P19:R19"/>
    <mergeCell ref="V19:X19"/>
    <mergeCell ref="A20:A21"/>
    <mergeCell ref="B20:F21"/>
    <mergeCell ref="Y20:AA21"/>
    <mergeCell ref="AB20:AD21"/>
    <mergeCell ref="G21:I21"/>
    <mergeCell ref="J21:L21"/>
    <mergeCell ref="M21:O21"/>
    <mergeCell ref="P21:R21"/>
    <mergeCell ref="S21:U21"/>
    <mergeCell ref="M30:O30"/>
    <mergeCell ref="A31:B31"/>
    <mergeCell ref="M31:O31"/>
    <mergeCell ref="A23:AD23"/>
    <mergeCell ref="A24:AD24"/>
    <mergeCell ref="A25:B25"/>
    <mergeCell ref="M25:O25"/>
    <mergeCell ref="A26:B26"/>
    <mergeCell ref="M26:O26"/>
    <mergeCell ref="A43:B43"/>
    <mergeCell ref="M43:O43"/>
    <mergeCell ref="A32:B32"/>
    <mergeCell ref="M32:O32"/>
    <mergeCell ref="A33:B33"/>
    <mergeCell ref="M33:O33"/>
    <mergeCell ref="A34:B34"/>
    <mergeCell ref="M34:O34"/>
    <mergeCell ref="A38:B38"/>
    <mergeCell ref="M38:O38"/>
    <mergeCell ref="Y8:AD8"/>
    <mergeCell ref="A29:AD29"/>
    <mergeCell ref="A40:AD40"/>
    <mergeCell ref="A41:B41"/>
    <mergeCell ref="M41:O41"/>
    <mergeCell ref="A42:B42"/>
    <mergeCell ref="M42:O42"/>
    <mergeCell ref="A27:B27"/>
    <mergeCell ref="M27:O27"/>
    <mergeCell ref="A30:B30"/>
    <mergeCell ref="A35:B35"/>
    <mergeCell ref="M35:O35"/>
    <mergeCell ref="A36:B36"/>
    <mergeCell ref="M36:O36"/>
    <mergeCell ref="A37:B37"/>
    <mergeCell ref="M37:O37"/>
  </mergeCells>
  <printOptions/>
  <pageMargins left="0.3101388888888889" right="0.25055555555555553" top="0.31819444444444445" bottom="0.47180555555555553" header="0.31496062992125984" footer="0.31496062992125984"/>
  <pageSetup fitToHeight="1" fitToWidth="1" horizontalDpi="600" verticalDpi="600" orientation="portrait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"/>
  <sheetViews>
    <sheetView view="pageLayout" zoomScaleSheetLayoutView="100" workbookViewId="0" topLeftCell="A37">
      <selection activeCell="P52" sqref="P52"/>
    </sheetView>
  </sheetViews>
  <sheetFormatPr defaultColWidth="9.25390625" defaultRowHeight="12.75"/>
  <cols>
    <col min="1" max="1" width="3.75390625" style="72" customWidth="1"/>
    <col min="2" max="6" width="6.25390625" style="72" customWidth="1"/>
    <col min="7" max="14" width="3.75390625" style="72" customWidth="1"/>
    <col min="15" max="15" width="4.25390625" style="72" customWidth="1"/>
    <col min="16" max="24" width="3.75390625" style="72" customWidth="1"/>
    <col min="25" max="16384" width="9.25390625" style="72" customWidth="1"/>
  </cols>
  <sheetData>
    <row r="1" spans="1:27" s="70" customFormat="1" ht="17.25" customHeight="1">
      <c r="A1" s="350" t="str">
        <f>Очки!I1</f>
        <v>ДЕПАРТАМЕНТ ПО МОЛОДЕЖНОЙ ПОЛИТИКЕ,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</row>
    <row r="2" spans="1:27" s="70" customFormat="1" ht="17.25" customHeight="1">
      <c r="A2" s="350" t="str">
        <f>Очки!I2</f>
        <v>ФИЗИЧЕСКОЙ КУЛЬТУРЕ И СПОРТУ ТОМСКОЙ ОБЛАСТИ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</row>
    <row r="3" spans="1:27" s="70" customFormat="1" ht="17.25" customHeight="1">
      <c r="A3" s="350" t="s">
        <v>105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</row>
    <row r="4" spans="1:27" s="70" customFormat="1" ht="17.25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</row>
    <row r="5" spans="1:27" ht="17.25" customHeight="1">
      <c r="A5" s="348" t="s">
        <v>96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</row>
    <row r="6" spans="1:27" ht="17.25" customHeight="1">
      <c r="A6" s="348" t="str">
        <f>Очки!I5</f>
        <v>«Стадион для всех»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</row>
    <row r="7" spans="1:27" ht="17.25" customHeight="1">
      <c r="A7" s="348" t="s">
        <v>40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</row>
    <row r="8" spans="1:18" ht="18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</row>
    <row r="9" spans="1:27" ht="19.5" customHeight="1">
      <c r="A9" s="73" t="s">
        <v>93</v>
      </c>
      <c r="C9" s="74"/>
      <c r="D9" s="75"/>
      <c r="E9" s="74"/>
      <c r="F9" s="75"/>
      <c r="G9" s="76"/>
      <c r="H9" s="76"/>
      <c r="I9" s="76"/>
      <c r="J9" s="76"/>
      <c r="K9" s="76"/>
      <c r="L9" s="75"/>
      <c r="M9" s="75"/>
      <c r="N9" s="76"/>
      <c r="O9" s="76"/>
      <c r="P9" s="76"/>
      <c r="Q9" s="75"/>
      <c r="AA9" s="77" t="s">
        <v>131</v>
      </c>
    </row>
    <row r="10" spans="1:24" ht="19.5" customHeight="1" thickBot="1">
      <c r="A10" s="396" t="s">
        <v>69</v>
      </c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6"/>
      <c r="T10" s="396"/>
      <c r="U10" s="396"/>
      <c r="V10" s="396"/>
      <c r="W10" s="396"/>
      <c r="X10" s="396"/>
    </row>
    <row r="11" spans="1:24" ht="19.5" customHeight="1" thickBot="1" thickTop="1">
      <c r="A11" s="78" t="s">
        <v>26</v>
      </c>
      <c r="B11" s="345" t="s">
        <v>27</v>
      </c>
      <c r="C11" s="335"/>
      <c r="D11" s="335"/>
      <c r="E11" s="335"/>
      <c r="F11" s="336"/>
      <c r="G11" s="335">
        <v>1</v>
      </c>
      <c r="H11" s="335"/>
      <c r="I11" s="346"/>
      <c r="J11" s="334">
        <v>2</v>
      </c>
      <c r="K11" s="335"/>
      <c r="L11" s="346"/>
      <c r="M11" s="334">
        <v>3</v>
      </c>
      <c r="N11" s="335"/>
      <c r="O11" s="335"/>
      <c r="P11" s="400" t="s">
        <v>68</v>
      </c>
      <c r="Q11" s="401"/>
      <c r="R11" s="401"/>
      <c r="S11" s="401" t="s">
        <v>2</v>
      </c>
      <c r="T11" s="401"/>
      <c r="U11" s="401"/>
      <c r="V11" s="401" t="s">
        <v>3</v>
      </c>
      <c r="W11" s="401"/>
      <c r="X11" s="402"/>
    </row>
    <row r="12" spans="1:24" ht="19.5" customHeight="1" thickBot="1" thickTop="1">
      <c r="A12" s="408">
        <v>1</v>
      </c>
      <c r="B12" s="409" t="s">
        <v>5</v>
      </c>
      <c r="C12" s="410"/>
      <c r="D12" s="410"/>
      <c r="E12" s="410"/>
      <c r="F12" s="411"/>
      <c r="G12" s="109"/>
      <c r="H12" s="110"/>
      <c r="I12" s="111"/>
      <c r="J12" s="121">
        <v>3</v>
      </c>
      <c r="K12" s="122" t="s">
        <v>58</v>
      </c>
      <c r="L12" s="123">
        <v>0</v>
      </c>
      <c r="M12" s="121">
        <v>4</v>
      </c>
      <c r="N12" s="122" t="s">
        <v>58</v>
      </c>
      <c r="O12" s="122">
        <v>1</v>
      </c>
      <c r="P12" s="412">
        <f>G12+J12+M12</f>
        <v>7</v>
      </c>
      <c r="Q12" s="397" t="s">
        <v>58</v>
      </c>
      <c r="R12" s="413">
        <f>I12+L12+O12</f>
        <v>1</v>
      </c>
      <c r="S12" s="414">
        <f>SUM(G13:R13)</f>
        <v>6</v>
      </c>
      <c r="T12" s="414"/>
      <c r="U12" s="414"/>
      <c r="V12" s="414">
        <v>1</v>
      </c>
      <c r="W12" s="414"/>
      <c r="X12" s="419"/>
    </row>
    <row r="13" spans="1:24" ht="19.5" customHeight="1" thickBot="1">
      <c r="A13" s="338"/>
      <c r="B13" s="315"/>
      <c r="C13" s="316"/>
      <c r="D13" s="316"/>
      <c r="E13" s="316"/>
      <c r="F13" s="317"/>
      <c r="G13" s="112"/>
      <c r="H13" s="125"/>
      <c r="I13" s="114"/>
      <c r="J13" s="341">
        <v>3</v>
      </c>
      <c r="K13" s="342"/>
      <c r="L13" s="343"/>
      <c r="M13" s="421">
        <v>3</v>
      </c>
      <c r="N13" s="422"/>
      <c r="O13" s="423"/>
      <c r="P13" s="392"/>
      <c r="Q13" s="390"/>
      <c r="R13" s="391"/>
      <c r="S13" s="399"/>
      <c r="T13" s="399"/>
      <c r="U13" s="399"/>
      <c r="V13" s="399"/>
      <c r="W13" s="399"/>
      <c r="X13" s="420"/>
    </row>
    <row r="14" spans="1:24" ht="19.5" customHeight="1" thickBot="1">
      <c r="A14" s="310">
        <v>2</v>
      </c>
      <c r="B14" s="312" t="s">
        <v>8</v>
      </c>
      <c r="C14" s="313"/>
      <c r="D14" s="313"/>
      <c r="E14" s="313"/>
      <c r="F14" s="314"/>
      <c r="G14" s="95">
        <v>0</v>
      </c>
      <c r="H14" s="128" t="s">
        <v>58</v>
      </c>
      <c r="I14" s="96">
        <v>3</v>
      </c>
      <c r="J14" s="115"/>
      <c r="K14" s="116"/>
      <c r="L14" s="117"/>
      <c r="M14" s="83">
        <v>3</v>
      </c>
      <c r="N14" s="84" t="s">
        <v>58</v>
      </c>
      <c r="O14" s="84">
        <v>1</v>
      </c>
      <c r="P14" s="392">
        <f>G14+J14+M14</f>
        <v>3</v>
      </c>
      <c r="Q14" s="390" t="s">
        <v>58</v>
      </c>
      <c r="R14" s="391">
        <f>I14+L14+O14</f>
        <v>4</v>
      </c>
      <c r="S14" s="398">
        <f>SUM(G15:R15)</f>
        <v>3</v>
      </c>
      <c r="T14" s="398"/>
      <c r="U14" s="398"/>
      <c r="V14" s="416">
        <v>2</v>
      </c>
      <c r="W14" s="416"/>
      <c r="X14" s="417"/>
    </row>
    <row r="15" spans="1:24" ht="19.5" customHeight="1" thickBot="1">
      <c r="A15" s="311"/>
      <c r="B15" s="315"/>
      <c r="C15" s="316"/>
      <c r="D15" s="316"/>
      <c r="E15" s="316"/>
      <c r="F15" s="317"/>
      <c r="G15" s="331">
        <v>0</v>
      </c>
      <c r="H15" s="331"/>
      <c r="I15" s="332"/>
      <c r="J15" s="118"/>
      <c r="K15" s="113"/>
      <c r="L15" s="114"/>
      <c r="M15" s="333">
        <v>3</v>
      </c>
      <c r="N15" s="331"/>
      <c r="O15" s="331"/>
      <c r="P15" s="392"/>
      <c r="Q15" s="390"/>
      <c r="R15" s="391"/>
      <c r="S15" s="399"/>
      <c r="T15" s="399"/>
      <c r="U15" s="399"/>
      <c r="V15" s="399"/>
      <c r="W15" s="399"/>
      <c r="X15" s="420"/>
    </row>
    <row r="16" spans="1:24" ht="19.5" customHeight="1" thickBot="1">
      <c r="A16" s="310">
        <v>3</v>
      </c>
      <c r="B16" s="312" t="s">
        <v>15</v>
      </c>
      <c r="C16" s="313"/>
      <c r="D16" s="313"/>
      <c r="E16" s="313"/>
      <c r="F16" s="314"/>
      <c r="G16" s="95">
        <v>1</v>
      </c>
      <c r="H16" s="128" t="s">
        <v>58</v>
      </c>
      <c r="I16" s="96">
        <v>4</v>
      </c>
      <c r="J16" s="94">
        <v>1</v>
      </c>
      <c r="K16" s="128" t="s">
        <v>58</v>
      </c>
      <c r="L16" s="96">
        <v>3</v>
      </c>
      <c r="M16" s="115"/>
      <c r="N16" s="116"/>
      <c r="O16" s="116"/>
      <c r="P16" s="392">
        <f>G16+J16+M16</f>
        <v>2</v>
      </c>
      <c r="Q16" s="390" t="s">
        <v>58</v>
      </c>
      <c r="R16" s="391">
        <f>I16+L16+O16</f>
        <v>7</v>
      </c>
      <c r="S16" s="398">
        <f>SUM(G17:R17)</f>
        <v>0</v>
      </c>
      <c r="T16" s="398"/>
      <c r="U16" s="398"/>
      <c r="V16" s="416">
        <v>3</v>
      </c>
      <c r="W16" s="416"/>
      <c r="X16" s="417"/>
    </row>
    <row r="17" spans="1:24" ht="19.5" customHeight="1" thickBot="1">
      <c r="A17" s="355"/>
      <c r="B17" s="356"/>
      <c r="C17" s="357"/>
      <c r="D17" s="357"/>
      <c r="E17" s="357"/>
      <c r="F17" s="358"/>
      <c r="G17" s="364">
        <v>0</v>
      </c>
      <c r="H17" s="364"/>
      <c r="I17" s="365"/>
      <c r="J17" s="366">
        <v>0</v>
      </c>
      <c r="K17" s="364"/>
      <c r="L17" s="365"/>
      <c r="M17" s="119"/>
      <c r="N17" s="120"/>
      <c r="O17" s="120"/>
      <c r="P17" s="393"/>
      <c r="Q17" s="394"/>
      <c r="R17" s="395"/>
      <c r="S17" s="415"/>
      <c r="T17" s="415"/>
      <c r="U17" s="415"/>
      <c r="V17" s="415"/>
      <c r="W17" s="415"/>
      <c r="X17" s="418"/>
    </row>
    <row r="18" ht="18" customHeight="1" thickTop="1"/>
    <row r="19" spans="1:24" ht="20.25" customHeight="1" thickBot="1">
      <c r="A19" s="396" t="s">
        <v>70</v>
      </c>
      <c r="B19" s="396"/>
      <c r="C19" s="396"/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396"/>
      <c r="Q19" s="396"/>
      <c r="R19" s="396"/>
      <c r="S19" s="396"/>
      <c r="T19" s="396"/>
      <c r="U19" s="396"/>
      <c r="V19" s="396"/>
      <c r="W19" s="396"/>
      <c r="X19" s="396"/>
    </row>
    <row r="20" spans="1:24" ht="19.5" customHeight="1" thickBot="1" thickTop="1">
      <c r="A20" s="78" t="s">
        <v>26</v>
      </c>
      <c r="B20" s="345" t="s">
        <v>27</v>
      </c>
      <c r="C20" s="335"/>
      <c r="D20" s="335"/>
      <c r="E20" s="335"/>
      <c r="F20" s="336"/>
      <c r="G20" s="335">
        <v>1</v>
      </c>
      <c r="H20" s="335"/>
      <c r="I20" s="346"/>
      <c r="J20" s="334">
        <v>2</v>
      </c>
      <c r="K20" s="335"/>
      <c r="L20" s="346"/>
      <c r="M20" s="334">
        <v>3</v>
      </c>
      <c r="N20" s="335"/>
      <c r="O20" s="335"/>
      <c r="P20" s="400" t="s">
        <v>68</v>
      </c>
      <c r="Q20" s="401"/>
      <c r="R20" s="401"/>
      <c r="S20" s="401" t="s">
        <v>2</v>
      </c>
      <c r="T20" s="401"/>
      <c r="U20" s="401"/>
      <c r="V20" s="401" t="s">
        <v>3</v>
      </c>
      <c r="W20" s="401"/>
      <c r="X20" s="402"/>
    </row>
    <row r="21" spans="1:24" ht="19.5" customHeight="1" thickBot="1" thickTop="1">
      <c r="A21" s="408">
        <v>1</v>
      </c>
      <c r="B21" s="409" t="s">
        <v>120</v>
      </c>
      <c r="C21" s="410"/>
      <c r="D21" s="410"/>
      <c r="E21" s="410"/>
      <c r="F21" s="411"/>
      <c r="G21" s="109"/>
      <c r="H21" s="110"/>
      <c r="I21" s="111"/>
      <c r="J21" s="121">
        <v>3</v>
      </c>
      <c r="K21" s="122" t="s">
        <v>137</v>
      </c>
      <c r="L21" s="123">
        <v>1</v>
      </c>
      <c r="M21" s="121">
        <v>6</v>
      </c>
      <c r="N21" s="122" t="s">
        <v>58</v>
      </c>
      <c r="O21" s="122">
        <v>0</v>
      </c>
      <c r="P21" s="412">
        <f>G21+J21+M21</f>
        <v>9</v>
      </c>
      <c r="Q21" s="397" t="s">
        <v>58</v>
      </c>
      <c r="R21" s="413">
        <f>I21+L21+O21</f>
        <v>1</v>
      </c>
      <c r="S21" s="414">
        <f>SUM(G22:R22)</f>
        <v>6</v>
      </c>
      <c r="T21" s="414"/>
      <c r="U21" s="414"/>
      <c r="V21" s="414">
        <v>1</v>
      </c>
      <c r="W21" s="414"/>
      <c r="X21" s="419"/>
    </row>
    <row r="22" spans="1:24" ht="19.5" customHeight="1" thickBot="1">
      <c r="A22" s="338"/>
      <c r="B22" s="315"/>
      <c r="C22" s="316"/>
      <c r="D22" s="316"/>
      <c r="E22" s="316"/>
      <c r="F22" s="317"/>
      <c r="G22" s="112"/>
      <c r="H22" s="113"/>
      <c r="I22" s="114"/>
      <c r="J22" s="341">
        <v>3</v>
      </c>
      <c r="K22" s="342"/>
      <c r="L22" s="343"/>
      <c r="M22" s="341">
        <v>3</v>
      </c>
      <c r="N22" s="342"/>
      <c r="O22" s="376"/>
      <c r="P22" s="392"/>
      <c r="Q22" s="390"/>
      <c r="R22" s="391"/>
      <c r="S22" s="399"/>
      <c r="T22" s="399"/>
      <c r="U22" s="399"/>
      <c r="V22" s="399"/>
      <c r="W22" s="399"/>
      <c r="X22" s="420"/>
    </row>
    <row r="23" spans="1:24" ht="19.5" customHeight="1" thickBot="1">
      <c r="A23" s="310">
        <v>2</v>
      </c>
      <c r="B23" s="312" t="s">
        <v>121</v>
      </c>
      <c r="C23" s="313"/>
      <c r="D23" s="313"/>
      <c r="E23" s="313"/>
      <c r="F23" s="314"/>
      <c r="G23" s="95">
        <v>1</v>
      </c>
      <c r="H23" s="128" t="s">
        <v>137</v>
      </c>
      <c r="I23" s="96">
        <v>3</v>
      </c>
      <c r="J23" s="115"/>
      <c r="K23" s="116"/>
      <c r="L23" s="117"/>
      <c r="M23" s="94">
        <v>1</v>
      </c>
      <c r="N23" s="128" t="s">
        <v>58</v>
      </c>
      <c r="O23" s="95">
        <v>0</v>
      </c>
      <c r="P23" s="392">
        <f>G23+J23+M23</f>
        <v>2</v>
      </c>
      <c r="Q23" s="390" t="s">
        <v>58</v>
      </c>
      <c r="R23" s="391">
        <f>I23+L23+O23</f>
        <v>3</v>
      </c>
      <c r="S23" s="398">
        <f>SUM(G24:R24)</f>
        <v>3</v>
      </c>
      <c r="T23" s="398"/>
      <c r="U23" s="398"/>
      <c r="V23" s="416">
        <v>2</v>
      </c>
      <c r="W23" s="416"/>
      <c r="X23" s="417"/>
    </row>
    <row r="24" spans="1:24" ht="19.5" customHeight="1" thickBot="1">
      <c r="A24" s="311"/>
      <c r="B24" s="315"/>
      <c r="C24" s="316"/>
      <c r="D24" s="316"/>
      <c r="E24" s="316"/>
      <c r="F24" s="317"/>
      <c r="G24" s="331">
        <v>0</v>
      </c>
      <c r="H24" s="331"/>
      <c r="I24" s="332"/>
      <c r="J24" s="118"/>
      <c r="K24" s="113"/>
      <c r="L24" s="114"/>
      <c r="M24" s="333">
        <v>3</v>
      </c>
      <c r="N24" s="331"/>
      <c r="O24" s="331"/>
      <c r="P24" s="392"/>
      <c r="Q24" s="390"/>
      <c r="R24" s="391"/>
      <c r="S24" s="399"/>
      <c r="T24" s="399"/>
      <c r="U24" s="399"/>
      <c r="V24" s="399"/>
      <c r="W24" s="399"/>
      <c r="X24" s="420"/>
    </row>
    <row r="25" spans="1:24" ht="19.5" customHeight="1" thickBot="1">
      <c r="A25" s="310">
        <v>3</v>
      </c>
      <c r="B25" s="312" t="s">
        <v>13</v>
      </c>
      <c r="C25" s="313"/>
      <c r="D25" s="313"/>
      <c r="E25" s="313"/>
      <c r="F25" s="314"/>
      <c r="G25" s="95">
        <v>0</v>
      </c>
      <c r="H25" s="128" t="s">
        <v>58</v>
      </c>
      <c r="I25" s="96">
        <v>6</v>
      </c>
      <c r="J25" s="94">
        <v>0</v>
      </c>
      <c r="K25" s="128" t="s">
        <v>58</v>
      </c>
      <c r="L25" s="96">
        <v>1</v>
      </c>
      <c r="M25" s="115"/>
      <c r="N25" s="116"/>
      <c r="O25" s="116"/>
      <c r="P25" s="392">
        <f>G25+J25+M25</f>
        <v>0</v>
      </c>
      <c r="Q25" s="390" t="s">
        <v>58</v>
      </c>
      <c r="R25" s="391">
        <f>I25+L25+O25</f>
        <v>7</v>
      </c>
      <c r="S25" s="398">
        <f>SUM(G26:R26)</f>
        <v>0</v>
      </c>
      <c r="T25" s="398"/>
      <c r="U25" s="398"/>
      <c r="V25" s="416">
        <v>3</v>
      </c>
      <c r="W25" s="416"/>
      <c r="X25" s="417"/>
    </row>
    <row r="26" spans="1:24" ht="19.5" customHeight="1" thickBot="1">
      <c r="A26" s="355"/>
      <c r="B26" s="356"/>
      <c r="C26" s="357"/>
      <c r="D26" s="357"/>
      <c r="E26" s="357"/>
      <c r="F26" s="358"/>
      <c r="G26" s="364">
        <v>0</v>
      </c>
      <c r="H26" s="364"/>
      <c r="I26" s="365"/>
      <c r="J26" s="366">
        <v>0</v>
      </c>
      <c r="K26" s="364"/>
      <c r="L26" s="365"/>
      <c r="M26" s="119"/>
      <c r="N26" s="120"/>
      <c r="O26" s="120"/>
      <c r="P26" s="393"/>
      <c r="Q26" s="394"/>
      <c r="R26" s="395"/>
      <c r="S26" s="415"/>
      <c r="T26" s="415"/>
      <c r="U26" s="415"/>
      <c r="V26" s="415"/>
      <c r="W26" s="415"/>
      <c r="X26" s="418"/>
    </row>
    <row r="27" spans="1:24" ht="18" customHeight="1" thickTop="1">
      <c r="A27" s="124"/>
      <c r="B27" s="79"/>
      <c r="C27" s="79"/>
      <c r="D27" s="79"/>
      <c r="E27" s="79"/>
      <c r="F27" s="79"/>
      <c r="G27" s="125"/>
      <c r="H27" s="125"/>
      <c r="I27" s="125"/>
      <c r="J27" s="125"/>
      <c r="K27" s="125"/>
      <c r="L27" s="125"/>
      <c r="M27" s="125"/>
      <c r="N27" s="125"/>
      <c r="O27" s="125"/>
      <c r="P27" s="126"/>
      <c r="Q27" s="97"/>
      <c r="R27" s="127"/>
      <c r="S27" s="97"/>
      <c r="T27" s="97"/>
      <c r="U27" s="97"/>
      <c r="V27" s="97"/>
      <c r="W27" s="97"/>
      <c r="X27" s="97"/>
    </row>
    <row r="28" spans="1:27" ht="18" customHeight="1">
      <c r="A28" s="318" t="s">
        <v>59</v>
      </c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</row>
    <row r="29" spans="1:27" ht="18" customHeight="1">
      <c r="A29" s="407" t="s">
        <v>124</v>
      </c>
      <c r="B29" s="407"/>
      <c r="C29" s="407"/>
      <c r="D29" s="407"/>
      <c r="E29" s="407"/>
      <c r="F29" s="407"/>
      <c r="G29" s="407"/>
      <c r="H29" s="407"/>
      <c r="I29" s="407"/>
      <c r="J29" s="407"/>
      <c r="K29" s="407"/>
      <c r="L29" s="407"/>
      <c r="M29" s="407"/>
      <c r="N29" s="407"/>
      <c r="O29" s="407"/>
      <c r="P29" s="407"/>
      <c r="Q29" s="407"/>
      <c r="R29" s="407"/>
      <c r="S29" s="407"/>
      <c r="T29" s="407"/>
      <c r="U29" s="407"/>
      <c r="V29" s="407"/>
      <c r="W29" s="407"/>
      <c r="X29" s="407"/>
      <c r="Y29" s="407"/>
      <c r="Z29" s="407"/>
      <c r="AA29" s="407"/>
    </row>
    <row r="30" spans="1:24" ht="18" customHeight="1">
      <c r="A30" s="403">
        <v>0.5625</v>
      </c>
      <c r="B30" s="403"/>
      <c r="C30" s="129" t="s">
        <v>122</v>
      </c>
      <c r="D30" s="104"/>
      <c r="E30" s="104"/>
      <c r="F30" s="104"/>
      <c r="G30" s="104"/>
      <c r="H30" s="104"/>
      <c r="I30" s="104"/>
      <c r="J30" s="104"/>
      <c r="K30" s="104"/>
      <c r="L30" s="104"/>
      <c r="M30" s="309" t="s">
        <v>72</v>
      </c>
      <c r="N30" s="309"/>
      <c r="O30" s="309"/>
      <c r="P30" s="104"/>
      <c r="Q30" s="104"/>
      <c r="R30" s="104"/>
      <c r="S30" s="104"/>
      <c r="T30" s="104"/>
      <c r="U30" s="104"/>
      <c r="V30" s="104"/>
      <c r="W30" s="104"/>
      <c r="X30" s="104"/>
    </row>
    <row r="31" spans="1:24" ht="18" customHeight="1">
      <c r="A31" s="403">
        <v>0.611111111111111</v>
      </c>
      <c r="B31" s="403">
        <v>0.6284722222222222</v>
      </c>
      <c r="C31" s="129" t="s">
        <v>123</v>
      </c>
      <c r="D31" s="104"/>
      <c r="E31" s="104"/>
      <c r="F31" s="104"/>
      <c r="G31" s="104"/>
      <c r="H31" s="104"/>
      <c r="I31" s="104"/>
      <c r="J31" s="104"/>
      <c r="K31" s="104"/>
      <c r="L31" s="104"/>
      <c r="M31" s="309" t="s">
        <v>71</v>
      </c>
      <c r="N31" s="309"/>
      <c r="O31" s="309"/>
      <c r="P31" s="104"/>
      <c r="Q31" s="104"/>
      <c r="R31" s="104"/>
      <c r="S31" s="104"/>
      <c r="T31" s="104"/>
      <c r="U31" s="104"/>
      <c r="V31" s="104"/>
      <c r="W31" s="104"/>
      <c r="X31" s="104"/>
    </row>
    <row r="32" spans="1:24" ht="18" customHeight="1">
      <c r="A32" s="403">
        <v>0.8229166666666666</v>
      </c>
      <c r="B32" s="403">
        <v>0.6736111111111112</v>
      </c>
      <c r="C32" s="129" t="s">
        <v>125</v>
      </c>
      <c r="D32" s="104"/>
      <c r="E32" s="104"/>
      <c r="F32" s="104"/>
      <c r="G32" s="104"/>
      <c r="H32" s="104"/>
      <c r="I32" s="104"/>
      <c r="J32" s="104"/>
      <c r="K32" s="104"/>
      <c r="L32" s="104"/>
      <c r="M32" s="309" t="s">
        <v>133</v>
      </c>
      <c r="N32" s="309"/>
      <c r="O32" s="309"/>
      <c r="P32" s="104"/>
      <c r="Q32" s="104"/>
      <c r="R32" s="104"/>
      <c r="S32" s="104"/>
      <c r="T32" s="104"/>
      <c r="U32" s="104"/>
      <c r="V32" s="104"/>
      <c r="W32" s="104"/>
      <c r="X32" s="104"/>
    </row>
    <row r="33" ht="18" customHeight="1"/>
    <row r="34" spans="1:27" ht="18" customHeight="1">
      <c r="A34" s="318" t="s">
        <v>107</v>
      </c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</row>
    <row r="35" spans="1:15" ht="18" customHeight="1">
      <c r="A35" s="403">
        <v>0.3333333333333333</v>
      </c>
      <c r="B35" s="403">
        <v>0.3333333333333333</v>
      </c>
      <c r="C35" s="129" t="s">
        <v>126</v>
      </c>
      <c r="D35" s="104"/>
      <c r="E35" s="104"/>
      <c r="F35" s="104"/>
      <c r="G35" s="104"/>
      <c r="H35" s="104"/>
      <c r="I35" s="104"/>
      <c r="J35" s="104"/>
      <c r="K35" s="104"/>
      <c r="L35" s="104"/>
      <c r="M35" s="309" t="s">
        <v>134</v>
      </c>
      <c r="N35" s="309"/>
      <c r="O35" s="309"/>
    </row>
    <row r="36" spans="1:15" ht="18" customHeight="1">
      <c r="A36" s="403">
        <v>0.3819444444444444</v>
      </c>
      <c r="B36" s="403">
        <v>0.3854166666666667</v>
      </c>
      <c r="C36" s="129" t="s">
        <v>76</v>
      </c>
      <c r="D36" s="104"/>
      <c r="E36" s="104"/>
      <c r="F36" s="104"/>
      <c r="G36" s="104"/>
      <c r="H36" s="104"/>
      <c r="I36" s="104"/>
      <c r="J36" s="104"/>
      <c r="K36" s="104"/>
      <c r="L36" s="104"/>
      <c r="M36" s="309" t="s">
        <v>135</v>
      </c>
      <c r="N36" s="309"/>
      <c r="O36" s="309"/>
    </row>
    <row r="37" spans="1:15" ht="18" customHeight="1">
      <c r="A37" s="403">
        <v>0.5</v>
      </c>
      <c r="B37" s="403">
        <v>0.625</v>
      </c>
      <c r="C37" s="129" t="s">
        <v>77</v>
      </c>
      <c r="D37" s="104"/>
      <c r="E37" s="104"/>
      <c r="F37" s="104"/>
      <c r="G37" s="104"/>
      <c r="H37" s="104"/>
      <c r="I37" s="104"/>
      <c r="J37" s="104"/>
      <c r="K37" s="104"/>
      <c r="L37" s="104"/>
      <c r="M37" s="309" t="s">
        <v>72</v>
      </c>
      <c r="N37" s="309"/>
      <c r="O37" s="309"/>
    </row>
    <row r="38" spans="1:19" ht="18" customHeight="1">
      <c r="A38" s="403">
        <v>0.548611111111111</v>
      </c>
      <c r="B38" s="403">
        <v>0.6770833333333334</v>
      </c>
      <c r="C38" s="212" t="s">
        <v>138</v>
      </c>
      <c r="D38" s="213"/>
      <c r="E38" s="104"/>
      <c r="F38" s="104"/>
      <c r="G38" s="104"/>
      <c r="H38" s="104"/>
      <c r="I38" s="104"/>
      <c r="J38" s="104"/>
      <c r="K38" s="104"/>
      <c r="L38" s="104"/>
      <c r="M38" s="309" t="s">
        <v>144</v>
      </c>
      <c r="N38" s="309"/>
      <c r="O38" s="309"/>
      <c r="Q38" s="309" t="s">
        <v>127</v>
      </c>
      <c r="R38" s="309"/>
      <c r="S38" s="309"/>
    </row>
    <row r="39" spans="1:19" ht="18" customHeight="1">
      <c r="A39" s="403">
        <v>0.5972222222222222</v>
      </c>
      <c r="B39" s="403">
        <v>0.6770833333333334</v>
      </c>
      <c r="C39" s="129" t="s">
        <v>74</v>
      </c>
      <c r="D39" s="104"/>
      <c r="E39" s="104"/>
      <c r="F39" s="104"/>
      <c r="G39" s="104"/>
      <c r="H39" s="104"/>
      <c r="I39" s="104"/>
      <c r="J39" s="104"/>
      <c r="K39" s="104"/>
      <c r="L39" s="104"/>
      <c r="M39" s="309" t="s">
        <v>146</v>
      </c>
      <c r="N39" s="309"/>
      <c r="O39" s="309"/>
      <c r="Q39" s="309" t="s">
        <v>127</v>
      </c>
      <c r="R39" s="309"/>
      <c r="S39" s="309"/>
    </row>
    <row r="40" spans="1:20" ht="18" customHeight="1">
      <c r="A40" s="403">
        <v>0.6458333333333334</v>
      </c>
      <c r="B40" s="403">
        <v>0.3333333333333333</v>
      </c>
      <c r="C40" s="129" t="s">
        <v>145</v>
      </c>
      <c r="D40" s="104"/>
      <c r="E40" s="104"/>
      <c r="F40" s="104"/>
      <c r="G40" s="104"/>
      <c r="H40" s="104"/>
      <c r="I40" s="104"/>
      <c r="J40" s="104"/>
      <c r="K40" s="104"/>
      <c r="M40" s="309" t="s">
        <v>61</v>
      </c>
      <c r="N40" s="309"/>
      <c r="O40" s="309"/>
      <c r="Q40" s="104"/>
      <c r="R40" s="309" t="s">
        <v>128</v>
      </c>
      <c r="S40" s="309"/>
      <c r="T40" s="309"/>
    </row>
    <row r="41" ht="18" customHeight="1"/>
    <row r="42" spans="1:27" ht="18" customHeight="1">
      <c r="A42" s="318" t="s">
        <v>116</v>
      </c>
      <c r="B42" s="318"/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</row>
    <row r="43" spans="1:18" ht="18" customHeight="1">
      <c r="A43" s="403">
        <v>0.375</v>
      </c>
      <c r="B43" s="403">
        <v>0.625</v>
      </c>
      <c r="C43" s="129" t="s">
        <v>76</v>
      </c>
      <c r="D43" s="104"/>
      <c r="E43" s="104"/>
      <c r="F43" s="104"/>
      <c r="G43" s="104"/>
      <c r="H43" s="104"/>
      <c r="I43" s="104"/>
      <c r="J43" s="104"/>
      <c r="K43" s="104"/>
      <c r="L43" s="104"/>
      <c r="M43" s="309" t="s">
        <v>129</v>
      </c>
      <c r="N43" s="309"/>
      <c r="O43" s="309"/>
      <c r="R43" s="105"/>
    </row>
    <row r="44" spans="1:18" ht="18" customHeight="1">
      <c r="A44" s="403">
        <v>0.4861111111111111</v>
      </c>
      <c r="B44" s="403">
        <v>0.6770833333333334</v>
      </c>
      <c r="C44" s="129" t="s">
        <v>147</v>
      </c>
      <c r="D44" s="104"/>
      <c r="E44" s="104"/>
      <c r="F44" s="104"/>
      <c r="G44" s="104"/>
      <c r="H44" s="104"/>
      <c r="I44" s="104"/>
      <c r="J44" s="104"/>
      <c r="K44" s="104"/>
      <c r="L44" s="104"/>
      <c r="M44" s="309" t="s">
        <v>130</v>
      </c>
      <c r="N44" s="309"/>
      <c r="O44" s="309"/>
      <c r="R44" s="105" t="s">
        <v>78</v>
      </c>
    </row>
    <row r="45" spans="1:15" ht="18" customHeight="1">
      <c r="A45" s="308"/>
      <c r="B45" s="308"/>
      <c r="C45" s="103"/>
      <c r="D45" s="104"/>
      <c r="E45" s="104"/>
      <c r="F45" s="104"/>
      <c r="G45" s="104"/>
      <c r="H45" s="104"/>
      <c r="I45" s="104"/>
      <c r="J45" s="104"/>
      <c r="K45" s="104"/>
      <c r="L45" s="104"/>
      <c r="M45" s="309"/>
      <c r="N45" s="309"/>
      <c r="O45" s="309"/>
    </row>
    <row r="46" spans="1:27" ht="18" customHeight="1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</row>
    <row r="47" spans="1:27" ht="18" customHeight="1">
      <c r="A47" s="130" t="s">
        <v>26</v>
      </c>
      <c r="B47" s="389" t="s">
        <v>27</v>
      </c>
      <c r="C47" s="389"/>
      <c r="D47" s="389"/>
      <c r="E47" s="389"/>
      <c r="F47" s="389"/>
      <c r="G47" s="389" t="s">
        <v>3</v>
      </c>
      <c r="H47" s="389"/>
      <c r="I47" s="389"/>
      <c r="J47" s="389" t="s">
        <v>2</v>
      </c>
      <c r="K47" s="389"/>
      <c r="L47" s="389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</row>
    <row r="48" spans="1:27" ht="18" customHeight="1">
      <c r="A48" s="131">
        <v>1</v>
      </c>
      <c r="B48" s="404"/>
      <c r="C48" s="405"/>
      <c r="D48" s="405"/>
      <c r="E48" s="405"/>
      <c r="F48" s="406"/>
      <c r="G48" s="385"/>
      <c r="H48" s="386"/>
      <c r="I48" s="387"/>
      <c r="J48" s="388">
        <v>34</v>
      </c>
      <c r="K48" s="388"/>
      <c r="L48" s="388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</row>
    <row r="49" spans="1:27" ht="18" customHeight="1">
      <c r="A49" s="131">
        <v>2</v>
      </c>
      <c r="B49" s="404"/>
      <c r="C49" s="405"/>
      <c r="D49" s="405"/>
      <c r="E49" s="405"/>
      <c r="F49" s="406"/>
      <c r="G49" s="385"/>
      <c r="H49" s="386"/>
      <c r="I49" s="387"/>
      <c r="J49" s="388">
        <v>32</v>
      </c>
      <c r="K49" s="388"/>
      <c r="L49" s="388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</row>
    <row r="50" spans="1:27" ht="18" customHeight="1">
      <c r="A50" s="132">
        <v>3</v>
      </c>
      <c r="B50" s="404"/>
      <c r="C50" s="405"/>
      <c r="D50" s="405"/>
      <c r="E50" s="405"/>
      <c r="F50" s="406"/>
      <c r="G50" s="385"/>
      <c r="H50" s="386"/>
      <c r="I50" s="387"/>
      <c r="J50" s="388">
        <v>30</v>
      </c>
      <c r="K50" s="388"/>
      <c r="L50" s="388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</row>
    <row r="51" spans="1:27" ht="18" customHeight="1">
      <c r="A51" s="132">
        <v>4</v>
      </c>
      <c r="B51" s="404"/>
      <c r="C51" s="405"/>
      <c r="D51" s="405"/>
      <c r="E51" s="405"/>
      <c r="F51" s="406"/>
      <c r="G51" s="385"/>
      <c r="H51" s="386"/>
      <c r="I51" s="387"/>
      <c r="J51" s="388">
        <v>28</v>
      </c>
      <c r="K51" s="388"/>
      <c r="L51" s="388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</row>
    <row r="52" spans="1:27" ht="18" customHeight="1">
      <c r="A52" s="132">
        <v>5</v>
      </c>
      <c r="B52" s="404" t="s">
        <v>15</v>
      </c>
      <c r="C52" s="405"/>
      <c r="D52" s="405"/>
      <c r="E52" s="405"/>
      <c r="F52" s="406"/>
      <c r="G52" s="385">
        <v>5</v>
      </c>
      <c r="H52" s="386"/>
      <c r="I52" s="387"/>
      <c r="J52" s="388">
        <v>26</v>
      </c>
      <c r="K52" s="388"/>
      <c r="L52" s="388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</row>
    <row r="53" spans="1:27" ht="18" customHeight="1">
      <c r="A53" s="132">
        <v>6</v>
      </c>
      <c r="B53" s="404" t="s">
        <v>13</v>
      </c>
      <c r="C53" s="405"/>
      <c r="D53" s="405"/>
      <c r="E53" s="405"/>
      <c r="F53" s="406"/>
      <c r="G53" s="385">
        <v>6</v>
      </c>
      <c r="H53" s="386"/>
      <c r="I53" s="387"/>
      <c r="J53" s="388">
        <v>24</v>
      </c>
      <c r="K53" s="388"/>
      <c r="L53" s="388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</row>
    <row r="54" spans="1:27" ht="18" customHeight="1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</row>
    <row r="55" spans="1:27" ht="18" customHeight="1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</row>
    <row r="56" spans="1:27" ht="18" customHeight="1">
      <c r="A56" s="105" t="s">
        <v>21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</row>
    <row r="57" spans="1:27" ht="18" customHeight="1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</row>
    <row r="58" spans="1:27" ht="18" customHeight="1">
      <c r="A58" s="105" t="s">
        <v>22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</row>
  </sheetData>
  <sheetProtection/>
  <mergeCells count="129">
    <mergeCell ref="J11:L11"/>
    <mergeCell ref="M11:O11"/>
    <mergeCell ref="S16:U17"/>
    <mergeCell ref="G17:I17"/>
    <mergeCell ref="Q38:S38"/>
    <mergeCell ref="A39:B39"/>
    <mergeCell ref="Q39:S39"/>
    <mergeCell ref="M13:O13"/>
    <mergeCell ref="R12:R13"/>
    <mergeCell ref="P12:P13"/>
    <mergeCell ref="A25:A26"/>
    <mergeCell ref="B25:F26"/>
    <mergeCell ref="V14:X15"/>
    <mergeCell ref="G15:I15"/>
    <mergeCell ref="M15:O15"/>
    <mergeCell ref="V23:X24"/>
    <mergeCell ref="P25:P26"/>
    <mergeCell ref="J17:L17"/>
    <mergeCell ref="S23:U24"/>
    <mergeCell ref="V16:X17"/>
    <mergeCell ref="P11:R11"/>
    <mergeCell ref="S11:U11"/>
    <mergeCell ref="A12:A13"/>
    <mergeCell ref="B12:F13"/>
    <mergeCell ref="S12:U13"/>
    <mergeCell ref="V12:X13"/>
    <mergeCell ref="J13:L13"/>
    <mergeCell ref="V11:X11"/>
    <mergeCell ref="B11:F11"/>
    <mergeCell ref="G11:I11"/>
    <mergeCell ref="Q25:Q26"/>
    <mergeCell ref="R25:R26"/>
    <mergeCell ref="S25:U26"/>
    <mergeCell ref="V25:X26"/>
    <mergeCell ref="G26:I26"/>
    <mergeCell ref="V21:X22"/>
    <mergeCell ref="J22:L22"/>
    <mergeCell ref="M22:O22"/>
    <mergeCell ref="J26:L26"/>
    <mergeCell ref="A23:A24"/>
    <mergeCell ref="B23:F24"/>
    <mergeCell ref="P23:P24"/>
    <mergeCell ref="Q23:Q24"/>
    <mergeCell ref="R23:R24"/>
    <mergeCell ref="G24:I24"/>
    <mergeCell ref="M24:O24"/>
    <mergeCell ref="A21:A22"/>
    <mergeCell ref="B21:F22"/>
    <mergeCell ref="P21:P22"/>
    <mergeCell ref="Q21:Q22"/>
    <mergeCell ref="R21:R22"/>
    <mergeCell ref="S21:U22"/>
    <mergeCell ref="A30:B30"/>
    <mergeCell ref="M30:O30"/>
    <mergeCell ref="A31:B31"/>
    <mergeCell ref="M31:O31"/>
    <mergeCell ref="A28:AA28"/>
    <mergeCell ref="A29:AA29"/>
    <mergeCell ref="B53:F53"/>
    <mergeCell ref="A32:B32"/>
    <mergeCell ref="M32:O32"/>
    <mergeCell ref="G48:I48"/>
    <mergeCell ref="J48:L48"/>
    <mergeCell ref="A34:AA34"/>
    <mergeCell ref="B48:F48"/>
    <mergeCell ref="B49:F49"/>
    <mergeCell ref="A40:B40"/>
    <mergeCell ref="R40:T40"/>
    <mergeCell ref="B52:F52"/>
    <mergeCell ref="A35:B35"/>
    <mergeCell ref="M35:O35"/>
    <mergeCell ref="A36:B36"/>
    <mergeCell ref="M36:O36"/>
    <mergeCell ref="A37:B37"/>
    <mergeCell ref="M37:O37"/>
    <mergeCell ref="A38:B38"/>
    <mergeCell ref="G50:I50"/>
    <mergeCell ref="J50:L50"/>
    <mergeCell ref="A44:B44"/>
    <mergeCell ref="M44:O44"/>
    <mergeCell ref="A43:B43"/>
    <mergeCell ref="M43:O43"/>
    <mergeCell ref="B50:F50"/>
    <mergeCell ref="B51:F51"/>
    <mergeCell ref="G51:I51"/>
    <mergeCell ref="J51:L51"/>
    <mergeCell ref="G49:I49"/>
    <mergeCell ref="J49:L49"/>
    <mergeCell ref="A19:X19"/>
    <mergeCell ref="B20:F20"/>
    <mergeCell ref="G20:I20"/>
    <mergeCell ref="J20:L20"/>
    <mergeCell ref="M20:O20"/>
    <mergeCell ref="P20:R20"/>
    <mergeCell ref="S20:U20"/>
    <mergeCell ref="V20:X20"/>
    <mergeCell ref="A16:A17"/>
    <mergeCell ref="B16:F17"/>
    <mergeCell ref="Q12:Q13"/>
    <mergeCell ref="A14:A15"/>
    <mergeCell ref="B14:F15"/>
    <mergeCell ref="S14:U15"/>
    <mergeCell ref="P14:P15"/>
    <mergeCell ref="A1:AA1"/>
    <mergeCell ref="A2:AA2"/>
    <mergeCell ref="A3:AA3"/>
    <mergeCell ref="A4:AA4"/>
    <mergeCell ref="A5:AA5"/>
    <mergeCell ref="A6:AA6"/>
    <mergeCell ref="A7:AA7"/>
    <mergeCell ref="Q14:Q15"/>
    <mergeCell ref="R14:R15"/>
    <mergeCell ref="M38:O38"/>
    <mergeCell ref="M39:O39"/>
    <mergeCell ref="M40:O40"/>
    <mergeCell ref="P16:P17"/>
    <mergeCell ref="Q16:Q17"/>
    <mergeCell ref="R16:R17"/>
    <mergeCell ref="A10:X10"/>
    <mergeCell ref="G52:I52"/>
    <mergeCell ref="J52:L52"/>
    <mergeCell ref="G53:I53"/>
    <mergeCell ref="J53:L53"/>
    <mergeCell ref="A42:AA42"/>
    <mergeCell ref="J47:L47"/>
    <mergeCell ref="G47:I47"/>
    <mergeCell ref="B47:F47"/>
    <mergeCell ref="A45:B45"/>
    <mergeCell ref="M45:O45"/>
  </mergeCells>
  <printOptions/>
  <pageMargins left="0.9055118110236221" right="0.2362204724409449" top="0.31496062992125984" bottom="0.4724409448818898" header="0.31496062992125984" footer="0.31496062992125984"/>
  <pageSetup fitToHeight="1" fitToWidth="1" horizontalDpi="600" verticalDpi="600" orientation="portrait" paperSize="9" scale="7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3"/>
  <sheetViews>
    <sheetView view="pageLayout" zoomScaleSheetLayoutView="100" workbookViewId="0" topLeftCell="A7">
      <selection activeCell="P12" sqref="P12:R17"/>
    </sheetView>
  </sheetViews>
  <sheetFormatPr defaultColWidth="9.25390625" defaultRowHeight="12.75"/>
  <cols>
    <col min="1" max="1" width="3.75390625" style="72" customWidth="1"/>
    <col min="2" max="2" width="5.75390625" style="72" customWidth="1"/>
    <col min="3" max="6" width="6.25390625" style="72" customWidth="1"/>
    <col min="7" max="18" width="3.75390625" style="72" customWidth="1"/>
    <col min="19" max="19" width="5.25390625" style="72" customWidth="1"/>
    <col min="20" max="20" width="5.75390625" style="72" customWidth="1"/>
    <col min="21" max="21" width="2.00390625" style="72" customWidth="1"/>
    <col min="22" max="27" width="3.75390625" style="72" customWidth="1"/>
    <col min="28" max="16384" width="9.25390625" style="72" customWidth="1"/>
  </cols>
  <sheetData>
    <row r="1" spans="1:30" s="70" customFormat="1" ht="17.25" customHeight="1">
      <c r="A1" s="350" t="str">
        <f>Очки!I1</f>
        <v>ДЕПАРТАМЕНТ ПО МОЛОДЕЖНОЙ ПОЛИТИКЕ,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</row>
    <row r="2" spans="1:30" s="70" customFormat="1" ht="17.25" customHeight="1">
      <c r="A2" s="350" t="str">
        <f>Очки!I2</f>
        <v>ФИЗИЧЕСКОЙ КУЛЬТУРЕ И СПОРТУ ТОМСКОЙ ОБЛАСТИ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</row>
    <row r="3" spans="1:30" s="70" customFormat="1" ht="17.25" customHeight="1">
      <c r="A3" s="350" t="s">
        <v>105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</row>
    <row r="4" spans="1:30" s="70" customFormat="1" ht="17.25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</row>
    <row r="5" spans="1:30" ht="17.25" customHeight="1">
      <c r="A5" s="348" t="s">
        <v>96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</row>
    <row r="6" spans="1:30" ht="17.25" customHeight="1">
      <c r="A6" s="348" t="str">
        <f>Очки!I5</f>
        <v>«Стадион для всех»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</row>
    <row r="7" spans="1:30" ht="17.25" customHeight="1">
      <c r="A7" s="348" t="s">
        <v>73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</row>
    <row r="8" spans="1:21" ht="18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</row>
    <row r="9" spans="1:30" ht="19.5" customHeight="1">
      <c r="A9" s="73" t="s">
        <v>93</v>
      </c>
      <c r="C9" s="74"/>
      <c r="D9" s="75"/>
      <c r="E9" s="74"/>
      <c r="F9" s="75"/>
      <c r="G9" s="76"/>
      <c r="H9" s="76"/>
      <c r="I9" s="76"/>
      <c r="J9" s="76"/>
      <c r="K9" s="76"/>
      <c r="L9" s="75"/>
      <c r="M9" s="75"/>
      <c r="N9" s="75"/>
      <c r="O9" s="75"/>
      <c r="P9" s="75"/>
      <c r="Q9" s="76"/>
      <c r="R9" s="76"/>
      <c r="S9" s="76"/>
      <c r="T9" s="75"/>
      <c r="AD9" s="77" t="s">
        <v>132</v>
      </c>
    </row>
    <row r="10" spans="1:27" ht="19.5" customHeight="1" thickBot="1">
      <c r="A10" s="396" t="s">
        <v>69</v>
      </c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6"/>
      <c r="T10" s="396"/>
      <c r="U10" s="396"/>
      <c r="V10" s="449"/>
      <c r="W10" s="449"/>
      <c r="X10" s="449"/>
      <c r="Y10" s="449"/>
      <c r="Z10" s="449"/>
      <c r="AA10" s="449"/>
    </row>
    <row r="11" spans="1:27" ht="19.5" customHeight="1" thickBot="1" thickTop="1">
      <c r="A11" s="78" t="s">
        <v>26</v>
      </c>
      <c r="B11" s="345" t="s">
        <v>27</v>
      </c>
      <c r="C11" s="335"/>
      <c r="D11" s="335"/>
      <c r="E11" s="335"/>
      <c r="F11" s="336"/>
      <c r="G11" s="335">
        <v>1</v>
      </c>
      <c r="H11" s="335"/>
      <c r="I11" s="346"/>
      <c r="J11" s="334">
        <v>2</v>
      </c>
      <c r="K11" s="335"/>
      <c r="L11" s="346"/>
      <c r="M11" s="237"/>
      <c r="N11" s="237" t="s">
        <v>154</v>
      </c>
      <c r="O11" s="237"/>
      <c r="P11" s="450" t="s">
        <v>169</v>
      </c>
      <c r="Q11" s="451"/>
      <c r="R11" s="452"/>
      <c r="S11" s="400" t="s">
        <v>176</v>
      </c>
      <c r="T11" s="401"/>
      <c r="U11" s="334"/>
      <c r="V11" s="453" t="s">
        <v>150</v>
      </c>
      <c r="W11" s="454"/>
      <c r="X11" s="455"/>
      <c r="Y11" s="124"/>
      <c r="Z11" s="124"/>
      <c r="AA11" s="124"/>
    </row>
    <row r="12" spans="1:27" ht="19.5" customHeight="1" thickTop="1">
      <c r="A12" s="456">
        <v>1</v>
      </c>
      <c r="B12" s="458" t="s">
        <v>12</v>
      </c>
      <c r="C12" s="459"/>
      <c r="D12" s="459"/>
      <c r="E12" s="459"/>
      <c r="F12" s="460"/>
      <c r="G12" s="109"/>
      <c r="H12" s="110"/>
      <c r="I12" s="111"/>
      <c r="J12" s="121">
        <v>53</v>
      </c>
      <c r="K12" s="122" t="s">
        <v>58</v>
      </c>
      <c r="L12" s="123">
        <v>38</v>
      </c>
      <c r="M12" s="121">
        <v>68</v>
      </c>
      <c r="N12" s="122" t="s">
        <v>58</v>
      </c>
      <c r="O12" s="122">
        <v>13</v>
      </c>
      <c r="P12" s="431" t="s">
        <v>170</v>
      </c>
      <c r="Q12" s="432"/>
      <c r="R12" s="433"/>
      <c r="S12" s="427" t="s">
        <v>155</v>
      </c>
      <c r="T12" s="427"/>
      <c r="U12" s="427"/>
      <c r="V12" s="464">
        <v>1</v>
      </c>
      <c r="W12" s="465"/>
      <c r="X12" s="466"/>
      <c r="Y12" s="473"/>
      <c r="Z12" s="473"/>
      <c r="AA12" s="473"/>
    </row>
    <row r="13" spans="1:27" ht="19.5" customHeight="1" thickBot="1">
      <c r="A13" s="457"/>
      <c r="B13" s="461"/>
      <c r="C13" s="462"/>
      <c r="D13" s="462"/>
      <c r="E13" s="462"/>
      <c r="F13" s="463"/>
      <c r="G13" s="112"/>
      <c r="H13" s="125"/>
      <c r="I13" s="114"/>
      <c r="J13" s="341">
        <v>2</v>
      </c>
      <c r="K13" s="342"/>
      <c r="L13" s="343"/>
      <c r="M13" s="421">
        <v>2</v>
      </c>
      <c r="N13" s="422"/>
      <c r="O13" s="474"/>
      <c r="P13" s="470"/>
      <c r="Q13" s="471"/>
      <c r="R13" s="472"/>
      <c r="S13" s="428"/>
      <c r="T13" s="428"/>
      <c r="U13" s="428"/>
      <c r="V13" s="467"/>
      <c r="W13" s="468"/>
      <c r="X13" s="469"/>
      <c r="Y13" s="473"/>
      <c r="Z13" s="473"/>
      <c r="AA13" s="473"/>
    </row>
    <row r="14" spans="1:27" ht="19.5" customHeight="1">
      <c r="A14" s="475">
        <v>2</v>
      </c>
      <c r="B14" s="477" t="s">
        <v>4</v>
      </c>
      <c r="C14" s="478"/>
      <c r="D14" s="478"/>
      <c r="E14" s="478"/>
      <c r="F14" s="479"/>
      <c r="G14" s="95">
        <v>38</v>
      </c>
      <c r="H14" s="128" t="s">
        <v>58</v>
      </c>
      <c r="I14" s="96">
        <v>53</v>
      </c>
      <c r="J14" s="115"/>
      <c r="K14" s="116"/>
      <c r="L14" s="117"/>
      <c r="M14" s="83">
        <v>28</v>
      </c>
      <c r="N14" s="84" t="s">
        <v>58</v>
      </c>
      <c r="O14" s="84">
        <v>21</v>
      </c>
      <c r="P14" s="431" t="s">
        <v>171</v>
      </c>
      <c r="Q14" s="432"/>
      <c r="R14" s="433"/>
      <c r="S14" s="429" t="s">
        <v>154</v>
      </c>
      <c r="T14" s="429"/>
      <c r="U14" s="429"/>
      <c r="V14" s="480">
        <v>2</v>
      </c>
      <c r="W14" s="481"/>
      <c r="X14" s="482"/>
      <c r="Y14" s="473"/>
      <c r="Z14" s="473"/>
      <c r="AA14" s="473"/>
    </row>
    <row r="15" spans="1:27" ht="19.5" customHeight="1" thickBot="1">
      <c r="A15" s="476"/>
      <c r="B15" s="461"/>
      <c r="C15" s="462"/>
      <c r="D15" s="462"/>
      <c r="E15" s="462"/>
      <c r="F15" s="463"/>
      <c r="G15" s="331">
        <v>1</v>
      </c>
      <c r="H15" s="331"/>
      <c r="I15" s="332"/>
      <c r="J15" s="118"/>
      <c r="K15" s="113"/>
      <c r="L15" s="114"/>
      <c r="M15" s="333">
        <v>2</v>
      </c>
      <c r="N15" s="331"/>
      <c r="O15" s="331"/>
      <c r="P15" s="434"/>
      <c r="Q15" s="435"/>
      <c r="R15" s="436"/>
      <c r="S15" s="428"/>
      <c r="T15" s="428"/>
      <c r="U15" s="428"/>
      <c r="V15" s="467"/>
      <c r="W15" s="468"/>
      <c r="X15" s="469"/>
      <c r="Y15" s="473"/>
      <c r="Z15" s="473"/>
      <c r="AA15" s="473"/>
    </row>
    <row r="16" spans="1:27" ht="19.5" customHeight="1">
      <c r="A16" s="475">
        <v>3</v>
      </c>
      <c r="B16" s="477" t="s">
        <v>8</v>
      </c>
      <c r="C16" s="478"/>
      <c r="D16" s="478"/>
      <c r="E16" s="478"/>
      <c r="F16" s="479"/>
      <c r="G16" s="95">
        <v>13</v>
      </c>
      <c r="H16" s="128" t="s">
        <v>58</v>
      </c>
      <c r="I16" s="96">
        <v>68</v>
      </c>
      <c r="J16" s="94">
        <v>21</v>
      </c>
      <c r="K16" s="128" t="s">
        <v>58</v>
      </c>
      <c r="L16" s="96">
        <v>28</v>
      </c>
      <c r="M16" s="115"/>
      <c r="N16" s="116"/>
      <c r="O16" s="116"/>
      <c r="P16" s="437" t="s">
        <v>172</v>
      </c>
      <c r="Q16" s="438"/>
      <c r="R16" s="439"/>
      <c r="S16" s="429" t="s">
        <v>153</v>
      </c>
      <c r="T16" s="429"/>
      <c r="U16" s="429"/>
      <c r="V16" s="480">
        <v>3</v>
      </c>
      <c r="W16" s="481"/>
      <c r="X16" s="482"/>
      <c r="Y16" s="473"/>
      <c r="Z16" s="473"/>
      <c r="AA16" s="473"/>
    </row>
    <row r="17" spans="1:27" ht="19.5" customHeight="1" thickBot="1">
      <c r="A17" s="486"/>
      <c r="B17" s="487"/>
      <c r="C17" s="488"/>
      <c r="D17" s="488"/>
      <c r="E17" s="488"/>
      <c r="F17" s="489"/>
      <c r="G17" s="364">
        <v>1</v>
      </c>
      <c r="H17" s="364"/>
      <c r="I17" s="365"/>
      <c r="J17" s="366">
        <v>1</v>
      </c>
      <c r="K17" s="364"/>
      <c r="L17" s="365"/>
      <c r="M17" s="119"/>
      <c r="N17" s="120"/>
      <c r="O17" s="120"/>
      <c r="P17" s="434"/>
      <c r="Q17" s="435"/>
      <c r="R17" s="436"/>
      <c r="S17" s="430"/>
      <c r="T17" s="430"/>
      <c r="U17" s="430"/>
      <c r="V17" s="483"/>
      <c r="W17" s="484"/>
      <c r="X17" s="485"/>
      <c r="Y17" s="473"/>
      <c r="Z17" s="473"/>
      <c r="AA17" s="473"/>
    </row>
    <row r="18" ht="18" customHeight="1" thickTop="1"/>
    <row r="19" spans="1:27" ht="20.25" customHeight="1" thickBot="1">
      <c r="A19" s="396" t="s">
        <v>70</v>
      </c>
      <c r="B19" s="396"/>
      <c r="C19" s="396"/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396"/>
      <c r="Q19" s="396"/>
      <c r="R19" s="396"/>
      <c r="S19" s="396"/>
      <c r="T19" s="396"/>
      <c r="U19" s="396"/>
      <c r="V19" s="449"/>
      <c r="W19" s="449"/>
      <c r="X19" s="449"/>
      <c r="Y19" s="449"/>
      <c r="Z19" s="449"/>
      <c r="AA19" s="449"/>
    </row>
    <row r="20" spans="1:27" ht="19.5" customHeight="1" thickBot="1" thickTop="1">
      <c r="A20" s="78" t="s">
        <v>26</v>
      </c>
      <c r="B20" s="345" t="s">
        <v>27</v>
      </c>
      <c r="C20" s="335"/>
      <c r="D20" s="335"/>
      <c r="E20" s="335"/>
      <c r="F20" s="336"/>
      <c r="G20" s="335">
        <v>1</v>
      </c>
      <c r="H20" s="335"/>
      <c r="I20" s="346"/>
      <c r="J20" s="334">
        <v>2</v>
      </c>
      <c r="K20" s="335"/>
      <c r="L20" s="346"/>
      <c r="M20" s="237"/>
      <c r="N20" s="237" t="s">
        <v>154</v>
      </c>
      <c r="O20" s="237"/>
      <c r="P20" s="490" t="s">
        <v>169</v>
      </c>
      <c r="Q20" s="491"/>
      <c r="R20" s="492"/>
      <c r="S20" s="400" t="s">
        <v>176</v>
      </c>
      <c r="T20" s="401"/>
      <c r="U20" s="334"/>
      <c r="V20" s="424" t="s">
        <v>150</v>
      </c>
      <c r="W20" s="425"/>
      <c r="X20" s="426"/>
      <c r="Y20" s="493"/>
      <c r="Z20" s="493"/>
      <c r="AA20" s="493"/>
    </row>
    <row r="21" spans="1:27" ht="19.5" customHeight="1" thickTop="1">
      <c r="A21" s="456">
        <v>1</v>
      </c>
      <c r="B21" s="458" t="s">
        <v>5</v>
      </c>
      <c r="C21" s="459"/>
      <c r="D21" s="459"/>
      <c r="E21" s="459"/>
      <c r="F21" s="460"/>
      <c r="G21" s="109"/>
      <c r="H21" s="110"/>
      <c r="I21" s="111"/>
      <c r="J21" s="121">
        <v>62</v>
      </c>
      <c r="K21" s="122" t="s">
        <v>58</v>
      </c>
      <c r="L21" s="123">
        <v>27</v>
      </c>
      <c r="M21" s="121">
        <v>40</v>
      </c>
      <c r="N21" s="122" t="s">
        <v>58</v>
      </c>
      <c r="O21" s="122">
        <v>32</v>
      </c>
      <c r="P21" s="440" t="s">
        <v>173</v>
      </c>
      <c r="Q21" s="441"/>
      <c r="R21" s="442"/>
      <c r="S21" s="427" t="s">
        <v>155</v>
      </c>
      <c r="T21" s="427"/>
      <c r="U21" s="427"/>
      <c r="V21" s="494">
        <v>1</v>
      </c>
      <c r="W21" s="495"/>
      <c r="X21" s="496"/>
      <c r="Y21" s="500"/>
      <c r="Z21" s="500"/>
      <c r="AA21" s="500"/>
    </row>
    <row r="22" spans="1:27" ht="19.5" customHeight="1" thickBot="1">
      <c r="A22" s="457"/>
      <c r="B22" s="461"/>
      <c r="C22" s="462"/>
      <c r="D22" s="462"/>
      <c r="E22" s="462"/>
      <c r="F22" s="463"/>
      <c r="G22" s="112"/>
      <c r="H22" s="113"/>
      <c r="I22" s="114"/>
      <c r="J22" s="341">
        <v>2</v>
      </c>
      <c r="K22" s="342"/>
      <c r="L22" s="343"/>
      <c r="M22" s="501">
        <v>2</v>
      </c>
      <c r="N22" s="502"/>
      <c r="O22" s="502"/>
      <c r="P22" s="443"/>
      <c r="Q22" s="444"/>
      <c r="R22" s="445"/>
      <c r="S22" s="428"/>
      <c r="T22" s="428"/>
      <c r="U22" s="428"/>
      <c r="V22" s="497"/>
      <c r="W22" s="498"/>
      <c r="X22" s="499"/>
      <c r="Y22" s="500"/>
      <c r="Z22" s="500"/>
      <c r="AA22" s="500"/>
    </row>
    <row r="23" spans="1:27" ht="19.5" customHeight="1">
      <c r="A23" s="475">
        <v>2</v>
      </c>
      <c r="B23" s="477" t="s">
        <v>14</v>
      </c>
      <c r="C23" s="478"/>
      <c r="D23" s="478"/>
      <c r="E23" s="478"/>
      <c r="F23" s="479"/>
      <c r="G23" s="95">
        <v>27</v>
      </c>
      <c r="H23" s="128" t="s">
        <v>58</v>
      </c>
      <c r="I23" s="96">
        <v>62</v>
      </c>
      <c r="J23" s="115"/>
      <c r="K23" s="116"/>
      <c r="L23" s="117"/>
      <c r="M23" s="94">
        <v>29</v>
      </c>
      <c r="N23" s="128" t="s">
        <v>58</v>
      </c>
      <c r="O23" s="95">
        <v>31</v>
      </c>
      <c r="P23" s="440" t="s">
        <v>174</v>
      </c>
      <c r="Q23" s="441"/>
      <c r="R23" s="442"/>
      <c r="S23" s="429" t="s">
        <v>153</v>
      </c>
      <c r="T23" s="429"/>
      <c r="U23" s="429"/>
      <c r="V23" s="503">
        <v>3</v>
      </c>
      <c r="W23" s="504"/>
      <c r="X23" s="505"/>
      <c r="Y23" s="500"/>
      <c r="Z23" s="500"/>
      <c r="AA23" s="500"/>
    </row>
    <row r="24" spans="1:27" ht="19.5" customHeight="1" thickBot="1">
      <c r="A24" s="476"/>
      <c r="B24" s="461"/>
      <c r="C24" s="462"/>
      <c r="D24" s="462"/>
      <c r="E24" s="462"/>
      <c r="F24" s="463"/>
      <c r="G24" s="331">
        <v>1</v>
      </c>
      <c r="H24" s="331"/>
      <c r="I24" s="332"/>
      <c r="J24" s="118"/>
      <c r="K24" s="113"/>
      <c r="L24" s="114"/>
      <c r="M24" s="333">
        <v>1</v>
      </c>
      <c r="N24" s="331"/>
      <c r="O24" s="331"/>
      <c r="P24" s="446"/>
      <c r="Q24" s="447"/>
      <c r="R24" s="448"/>
      <c r="S24" s="428"/>
      <c r="T24" s="428"/>
      <c r="U24" s="428"/>
      <c r="V24" s="497"/>
      <c r="W24" s="498"/>
      <c r="X24" s="499"/>
      <c r="Y24" s="500"/>
      <c r="Z24" s="500"/>
      <c r="AA24" s="500"/>
    </row>
    <row r="25" spans="1:27" ht="19.5" customHeight="1">
      <c r="A25" s="475">
        <v>3</v>
      </c>
      <c r="B25" s="477" t="s">
        <v>10</v>
      </c>
      <c r="C25" s="478"/>
      <c r="D25" s="478"/>
      <c r="E25" s="478"/>
      <c r="F25" s="479"/>
      <c r="G25" s="95">
        <v>32</v>
      </c>
      <c r="H25" s="128" t="s">
        <v>58</v>
      </c>
      <c r="I25" s="96">
        <v>40</v>
      </c>
      <c r="J25" s="94">
        <v>31</v>
      </c>
      <c r="K25" s="128" t="s">
        <v>58</v>
      </c>
      <c r="L25" s="96">
        <v>29</v>
      </c>
      <c r="M25" s="116"/>
      <c r="N25" s="116"/>
      <c r="O25" s="116"/>
      <c r="P25" s="443" t="s">
        <v>175</v>
      </c>
      <c r="Q25" s="444"/>
      <c r="R25" s="445"/>
      <c r="S25" s="429" t="s">
        <v>154</v>
      </c>
      <c r="T25" s="429"/>
      <c r="U25" s="429"/>
      <c r="V25" s="503">
        <v>2</v>
      </c>
      <c r="W25" s="504"/>
      <c r="X25" s="505"/>
      <c r="Y25" s="500"/>
      <c r="Z25" s="500"/>
      <c r="AA25" s="500"/>
    </row>
    <row r="26" spans="1:27" ht="19.5" customHeight="1" thickBot="1">
      <c r="A26" s="486"/>
      <c r="B26" s="487"/>
      <c r="C26" s="488"/>
      <c r="D26" s="488"/>
      <c r="E26" s="488"/>
      <c r="F26" s="489"/>
      <c r="G26" s="364">
        <v>1</v>
      </c>
      <c r="H26" s="364"/>
      <c r="I26" s="365"/>
      <c r="J26" s="366">
        <v>2</v>
      </c>
      <c r="K26" s="364"/>
      <c r="L26" s="365"/>
      <c r="M26" s="120"/>
      <c r="N26" s="120"/>
      <c r="O26" s="120"/>
      <c r="P26" s="446"/>
      <c r="Q26" s="447"/>
      <c r="R26" s="448"/>
      <c r="S26" s="430"/>
      <c r="T26" s="430"/>
      <c r="U26" s="430"/>
      <c r="V26" s="506"/>
      <c r="W26" s="507"/>
      <c r="X26" s="508"/>
      <c r="Y26" s="500"/>
      <c r="Z26" s="500"/>
      <c r="AA26" s="500"/>
    </row>
    <row r="27" spans="1:27" ht="18" customHeight="1" thickTop="1">
      <c r="A27" s="124"/>
      <c r="B27" s="79"/>
      <c r="C27" s="79"/>
      <c r="D27" s="79"/>
      <c r="E27" s="79"/>
      <c r="F27" s="79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6"/>
      <c r="T27" s="97"/>
      <c r="U27" s="127"/>
      <c r="V27" s="97"/>
      <c r="W27" s="97"/>
      <c r="X27" s="97"/>
      <c r="Y27" s="97"/>
      <c r="Z27" s="97"/>
      <c r="AA27" s="97"/>
    </row>
    <row r="28" spans="1:27" ht="16.5" customHeight="1">
      <c r="A28" s="124"/>
      <c r="B28" s="79"/>
      <c r="C28" s="79"/>
      <c r="D28" s="79"/>
      <c r="E28" s="79"/>
      <c r="F28" s="79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6"/>
      <c r="T28" s="97"/>
      <c r="U28" s="127"/>
      <c r="V28" s="97"/>
      <c r="W28" s="97"/>
      <c r="X28" s="97"/>
      <c r="Y28" s="97"/>
      <c r="Z28" s="97"/>
      <c r="AA28" s="97"/>
    </row>
    <row r="29" spans="1:27" ht="18" customHeight="1" hidden="1">
      <c r="A29" s="124"/>
      <c r="B29" s="79"/>
      <c r="C29" s="79"/>
      <c r="D29" s="79"/>
      <c r="E29" s="79"/>
      <c r="F29" s="79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6"/>
      <c r="T29" s="97"/>
      <c r="U29" s="127"/>
      <c r="V29" s="97"/>
      <c r="W29" s="97"/>
      <c r="X29" s="97"/>
      <c r="Y29" s="97"/>
      <c r="Z29" s="97"/>
      <c r="AA29" s="97"/>
    </row>
    <row r="30" spans="1:27" ht="33" customHeight="1" thickBot="1">
      <c r="A30" s="510" t="s">
        <v>167</v>
      </c>
      <c r="B30" s="510"/>
      <c r="C30" s="510"/>
      <c r="D30" s="510"/>
      <c r="E30" s="510"/>
      <c r="F30" s="510"/>
      <c r="G30" s="510"/>
      <c r="H30" s="510"/>
      <c r="I30" s="510"/>
      <c r="J30" s="510"/>
      <c r="K30" s="510"/>
      <c r="L30" s="510"/>
      <c r="M30" s="510"/>
      <c r="N30" s="510"/>
      <c r="O30" s="510"/>
      <c r="P30" s="510"/>
      <c r="Q30" s="510"/>
      <c r="R30" s="510"/>
      <c r="S30" s="510"/>
      <c r="T30" s="510"/>
      <c r="U30" s="510"/>
      <c r="V30" s="510"/>
      <c r="W30" s="510"/>
      <c r="X30" s="510"/>
      <c r="Y30" s="510"/>
      <c r="Z30" s="510"/>
      <c r="AA30" s="510"/>
    </row>
    <row r="31" spans="1:27" ht="18" customHeight="1" thickBot="1" thickTop="1">
      <c r="A31" s="243" t="s">
        <v>26</v>
      </c>
      <c r="B31" s="244" t="s">
        <v>27</v>
      </c>
      <c r="C31" s="245"/>
      <c r="D31" s="245"/>
      <c r="E31" s="245"/>
      <c r="F31" s="246"/>
      <c r="G31" s="237">
        <v>1</v>
      </c>
      <c r="H31" s="237"/>
      <c r="I31" s="239"/>
      <c r="J31" s="334">
        <v>2</v>
      </c>
      <c r="K31" s="335"/>
      <c r="L31" s="346"/>
      <c r="M31" s="237"/>
      <c r="N31" s="237" t="s">
        <v>154</v>
      </c>
      <c r="O31" s="237"/>
      <c r="P31" s="334" t="s">
        <v>155</v>
      </c>
      <c r="Q31" s="335"/>
      <c r="R31" s="335"/>
      <c r="S31" s="400" t="s">
        <v>68</v>
      </c>
      <c r="T31" s="401"/>
      <c r="U31" s="401"/>
      <c r="V31" s="401" t="s">
        <v>2</v>
      </c>
      <c r="W31" s="401"/>
      <c r="X31" s="401"/>
      <c r="Y31" s="401" t="s">
        <v>3</v>
      </c>
      <c r="Z31" s="401"/>
      <c r="AA31" s="402"/>
    </row>
    <row r="32" spans="1:27" ht="18" customHeight="1" thickBot="1" thickTop="1">
      <c r="A32" s="456">
        <v>1</v>
      </c>
      <c r="B32" s="458" t="s">
        <v>12</v>
      </c>
      <c r="C32" s="459"/>
      <c r="D32" s="459"/>
      <c r="E32" s="459"/>
      <c r="F32" s="460"/>
      <c r="G32" s="109"/>
      <c r="H32" s="110"/>
      <c r="I32" s="111"/>
      <c r="J32" s="121">
        <v>53</v>
      </c>
      <c r="K32" s="122" t="s">
        <v>58</v>
      </c>
      <c r="L32" s="123">
        <v>38</v>
      </c>
      <c r="M32" s="121">
        <v>62</v>
      </c>
      <c r="N32" s="122" t="s">
        <v>58</v>
      </c>
      <c r="O32" s="123">
        <v>27</v>
      </c>
      <c r="P32" s="121">
        <v>68</v>
      </c>
      <c r="Q32" s="122" t="s">
        <v>58</v>
      </c>
      <c r="R32" s="122">
        <v>13</v>
      </c>
      <c r="S32" s="412">
        <f>G32+J32+P32</f>
        <v>121</v>
      </c>
      <c r="T32" s="397" t="s">
        <v>58</v>
      </c>
      <c r="U32" s="413">
        <f>I32+L32+R32</f>
        <v>51</v>
      </c>
      <c r="V32" s="495">
        <v>4</v>
      </c>
      <c r="W32" s="495"/>
      <c r="X32" s="495"/>
      <c r="Y32" s="495">
        <v>1</v>
      </c>
      <c r="Z32" s="495"/>
      <c r="AA32" s="515"/>
    </row>
    <row r="33" spans="1:27" ht="18" customHeight="1" thickBot="1">
      <c r="A33" s="457"/>
      <c r="B33" s="461"/>
      <c r="C33" s="462"/>
      <c r="D33" s="462"/>
      <c r="E33" s="462"/>
      <c r="F33" s="463"/>
      <c r="G33" s="112"/>
      <c r="H33" s="125"/>
      <c r="I33" s="114"/>
      <c r="J33" s="341">
        <v>2</v>
      </c>
      <c r="K33" s="342"/>
      <c r="L33" s="343"/>
      <c r="M33" s="341">
        <v>2</v>
      </c>
      <c r="N33" s="342"/>
      <c r="O33" s="343"/>
      <c r="P33" s="421">
        <v>2</v>
      </c>
      <c r="Q33" s="422"/>
      <c r="R33" s="423"/>
      <c r="S33" s="392"/>
      <c r="T33" s="390"/>
      <c r="U33" s="391"/>
      <c r="V33" s="498"/>
      <c r="W33" s="498"/>
      <c r="X33" s="498"/>
      <c r="Y33" s="498"/>
      <c r="Z33" s="498"/>
      <c r="AA33" s="516"/>
    </row>
    <row r="34" spans="1:27" ht="18" customHeight="1" thickBot="1" thickTop="1">
      <c r="A34" s="475">
        <v>2</v>
      </c>
      <c r="B34" s="477" t="s">
        <v>4</v>
      </c>
      <c r="C34" s="478"/>
      <c r="D34" s="478"/>
      <c r="E34" s="478"/>
      <c r="F34" s="479"/>
      <c r="G34" s="95">
        <v>38</v>
      </c>
      <c r="H34" s="128" t="s">
        <v>58</v>
      </c>
      <c r="I34" s="96">
        <v>53</v>
      </c>
      <c r="J34" s="115"/>
      <c r="K34" s="116"/>
      <c r="L34" s="117"/>
      <c r="M34" s="121">
        <v>62</v>
      </c>
      <c r="N34" s="122" t="s">
        <v>58</v>
      </c>
      <c r="O34" s="123">
        <v>27</v>
      </c>
      <c r="P34" s="83">
        <v>28</v>
      </c>
      <c r="Q34" s="84" t="s">
        <v>58</v>
      </c>
      <c r="R34" s="84">
        <v>21</v>
      </c>
      <c r="S34" s="392">
        <f>G34+J34+P34</f>
        <v>66</v>
      </c>
      <c r="T34" s="390" t="s">
        <v>58</v>
      </c>
      <c r="U34" s="391">
        <f>I34+L34+R34</f>
        <v>74</v>
      </c>
      <c r="V34" s="504">
        <v>3</v>
      </c>
      <c r="W34" s="504"/>
      <c r="X34" s="504"/>
      <c r="Y34" s="512">
        <v>2</v>
      </c>
      <c r="Z34" s="512"/>
      <c r="AA34" s="513"/>
    </row>
    <row r="35" spans="1:27" ht="18" customHeight="1" thickBot="1">
      <c r="A35" s="476"/>
      <c r="B35" s="461"/>
      <c r="C35" s="462"/>
      <c r="D35" s="462"/>
      <c r="E35" s="462"/>
      <c r="F35" s="463"/>
      <c r="G35" s="331">
        <v>1</v>
      </c>
      <c r="H35" s="331"/>
      <c r="I35" s="332"/>
      <c r="J35" s="118"/>
      <c r="K35" s="113"/>
      <c r="L35" s="114"/>
      <c r="M35" s="341">
        <v>2</v>
      </c>
      <c r="N35" s="342"/>
      <c r="O35" s="343"/>
      <c r="P35" s="333">
        <v>2</v>
      </c>
      <c r="Q35" s="331"/>
      <c r="R35" s="331"/>
      <c r="S35" s="392"/>
      <c r="T35" s="390"/>
      <c r="U35" s="391"/>
      <c r="V35" s="498"/>
      <c r="W35" s="498"/>
      <c r="X35" s="498"/>
      <c r="Y35" s="498"/>
      <c r="Z35" s="498"/>
      <c r="AA35" s="516"/>
    </row>
    <row r="36" spans="1:27" ht="18" customHeight="1" thickBot="1" thickTop="1">
      <c r="A36" s="475">
        <v>3</v>
      </c>
      <c r="B36" s="477" t="s">
        <v>168</v>
      </c>
      <c r="C36" s="478"/>
      <c r="D36" s="478"/>
      <c r="E36" s="478"/>
      <c r="F36" s="479"/>
      <c r="G36" s="95">
        <v>13</v>
      </c>
      <c r="H36" s="128" t="s">
        <v>58</v>
      </c>
      <c r="I36" s="96">
        <v>68</v>
      </c>
      <c r="J36" s="94">
        <v>21</v>
      </c>
      <c r="K36" s="128" t="s">
        <v>58</v>
      </c>
      <c r="L36" s="96">
        <v>28</v>
      </c>
      <c r="M36" s="116"/>
      <c r="N36" s="116"/>
      <c r="O36" s="116"/>
      <c r="P36" s="121">
        <v>62</v>
      </c>
      <c r="Q36" s="122" t="s">
        <v>58</v>
      </c>
      <c r="R36" s="123">
        <v>27</v>
      </c>
      <c r="S36" s="392">
        <f>G36+J36+P36</f>
        <v>96</v>
      </c>
      <c r="T36" s="390" t="s">
        <v>58</v>
      </c>
      <c r="U36" s="391">
        <f>I36+L36+R36</f>
        <v>123</v>
      </c>
      <c r="V36" s="504">
        <f>SUM(G37:U37)</f>
        <v>4</v>
      </c>
      <c r="W36" s="504"/>
      <c r="X36" s="504"/>
      <c r="Y36" s="512">
        <v>3</v>
      </c>
      <c r="Z36" s="512"/>
      <c r="AA36" s="513"/>
    </row>
    <row r="37" spans="1:27" ht="18" customHeight="1" thickBot="1">
      <c r="A37" s="486"/>
      <c r="B37" s="487"/>
      <c r="C37" s="488"/>
      <c r="D37" s="488"/>
      <c r="E37" s="488"/>
      <c r="F37" s="489"/>
      <c r="G37" s="364">
        <v>1</v>
      </c>
      <c r="H37" s="364"/>
      <c r="I37" s="365"/>
      <c r="J37" s="366">
        <v>1</v>
      </c>
      <c r="K37" s="364"/>
      <c r="L37" s="365"/>
      <c r="M37" s="120"/>
      <c r="N37" s="120"/>
      <c r="O37" s="120"/>
      <c r="P37" s="341">
        <v>2</v>
      </c>
      <c r="Q37" s="342"/>
      <c r="R37" s="343"/>
      <c r="S37" s="393"/>
      <c r="T37" s="394"/>
      <c r="U37" s="395"/>
      <c r="V37" s="511"/>
      <c r="W37" s="511"/>
      <c r="X37" s="511"/>
      <c r="Y37" s="511"/>
      <c r="Z37" s="511"/>
      <c r="AA37" s="514"/>
    </row>
    <row r="38" spans="1:27" ht="18" customHeight="1" thickBot="1" thickTop="1">
      <c r="A38" s="475">
        <v>3</v>
      </c>
      <c r="B38" s="477" t="s">
        <v>10</v>
      </c>
      <c r="C38" s="478"/>
      <c r="D38" s="478"/>
      <c r="E38" s="478"/>
      <c r="F38" s="479"/>
      <c r="G38" s="95">
        <v>32</v>
      </c>
      <c r="H38" s="128" t="s">
        <v>58</v>
      </c>
      <c r="I38" s="96">
        <v>40</v>
      </c>
      <c r="J38" s="94">
        <v>31</v>
      </c>
      <c r="K38" s="128" t="s">
        <v>58</v>
      </c>
      <c r="L38" s="96">
        <v>29</v>
      </c>
      <c r="M38" s="121">
        <v>62</v>
      </c>
      <c r="N38" s="122" t="s">
        <v>58</v>
      </c>
      <c r="O38" s="123">
        <v>27</v>
      </c>
      <c r="P38" s="115"/>
      <c r="Q38" s="116"/>
      <c r="R38" s="116"/>
      <c r="S38" s="392">
        <f>G38+J38+P38</f>
        <v>63</v>
      </c>
      <c r="T38" s="390" t="s">
        <v>58</v>
      </c>
      <c r="U38" s="391">
        <f>I38+L38+R38</f>
        <v>69</v>
      </c>
      <c r="V38" s="504">
        <v>3</v>
      </c>
      <c r="W38" s="504"/>
      <c r="X38" s="504"/>
      <c r="Y38" s="512">
        <v>2</v>
      </c>
      <c r="Z38" s="512"/>
      <c r="AA38" s="513"/>
    </row>
    <row r="39" spans="1:27" ht="18" customHeight="1" thickBot="1">
      <c r="A39" s="486"/>
      <c r="B39" s="487"/>
      <c r="C39" s="488"/>
      <c r="D39" s="488"/>
      <c r="E39" s="488"/>
      <c r="F39" s="489"/>
      <c r="G39" s="364">
        <v>1</v>
      </c>
      <c r="H39" s="364"/>
      <c r="I39" s="365"/>
      <c r="J39" s="366">
        <v>2</v>
      </c>
      <c r="K39" s="364"/>
      <c r="L39" s="365"/>
      <c r="M39" s="341">
        <v>2</v>
      </c>
      <c r="N39" s="342"/>
      <c r="O39" s="343"/>
      <c r="P39" s="119"/>
      <c r="Q39" s="120"/>
      <c r="R39" s="120"/>
      <c r="S39" s="393"/>
      <c r="T39" s="394"/>
      <c r="U39" s="395"/>
      <c r="V39" s="511"/>
      <c r="W39" s="511"/>
      <c r="X39" s="511"/>
      <c r="Y39" s="511"/>
      <c r="Z39" s="511"/>
      <c r="AA39" s="514"/>
    </row>
    <row r="40" spans="1:27" ht="18" customHeight="1" thickTop="1">
      <c r="A40" s="449"/>
      <c r="B40" s="449"/>
      <c r="C40" s="449"/>
      <c r="D40" s="449"/>
      <c r="E40" s="449"/>
      <c r="F40" s="449"/>
      <c r="G40" s="449"/>
      <c r="H40" s="449"/>
      <c r="I40" s="449"/>
      <c r="J40" s="449"/>
      <c r="K40" s="449"/>
      <c r="L40" s="449"/>
      <c r="M40" s="449"/>
      <c r="N40" s="449"/>
      <c r="O40" s="449"/>
      <c r="P40" s="449"/>
      <c r="Q40" s="449"/>
      <c r="R40" s="449"/>
      <c r="S40" s="449"/>
      <c r="T40" s="449"/>
      <c r="U40" s="449"/>
      <c r="V40" s="449"/>
      <c r="W40" s="449"/>
      <c r="X40" s="449"/>
      <c r="Y40" s="449"/>
      <c r="Z40" s="449"/>
      <c r="AA40" s="449"/>
    </row>
    <row r="41" spans="1:27" ht="18" customHeight="1">
      <c r="A41" s="249"/>
      <c r="B41" s="249"/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</row>
    <row r="42" spans="1:27" ht="18" customHeight="1">
      <c r="A42" s="249"/>
      <c r="B42" s="249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</row>
    <row r="43" spans="1:27" ht="18" customHeight="1">
      <c r="A43" s="124"/>
      <c r="B43" s="79"/>
      <c r="C43" s="79"/>
      <c r="D43" s="79"/>
      <c r="E43" s="79"/>
      <c r="F43" s="79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6"/>
      <c r="T43" s="97"/>
      <c r="U43" s="127"/>
      <c r="V43" s="97"/>
      <c r="W43" s="97"/>
      <c r="X43" s="97"/>
      <c r="Y43" s="97"/>
      <c r="Z43" s="97"/>
      <c r="AA43" s="97"/>
    </row>
    <row r="44" spans="1:27" ht="18" customHeight="1">
      <c r="A44" s="124"/>
      <c r="B44" s="130" t="s">
        <v>26</v>
      </c>
      <c r="C44" s="389" t="s">
        <v>27</v>
      </c>
      <c r="D44" s="389"/>
      <c r="E44" s="389"/>
      <c r="F44" s="389"/>
      <c r="G44" s="389"/>
      <c r="H44" s="389" t="s">
        <v>3</v>
      </c>
      <c r="I44" s="389"/>
      <c r="J44" s="389"/>
      <c r="K44" s="389" t="s">
        <v>2</v>
      </c>
      <c r="L44" s="389"/>
      <c r="M44" s="389"/>
      <c r="N44" s="389"/>
      <c r="O44" s="389"/>
      <c r="P44" s="389"/>
      <c r="Q44" s="125"/>
      <c r="R44" s="125"/>
      <c r="S44" s="126"/>
      <c r="T44" s="97"/>
      <c r="U44" s="127"/>
      <c r="V44" s="97"/>
      <c r="W44" s="97"/>
      <c r="X44" s="97"/>
      <c r="Y44" s="97"/>
      <c r="Z44" s="97"/>
      <c r="AA44" s="97"/>
    </row>
    <row r="45" spans="1:27" ht="18" customHeight="1">
      <c r="A45" s="124"/>
      <c r="B45" s="238">
        <v>1</v>
      </c>
      <c r="C45" s="404"/>
      <c r="D45" s="405"/>
      <c r="E45" s="405"/>
      <c r="F45" s="405"/>
      <c r="G45" s="406"/>
      <c r="H45" s="385">
        <v>1</v>
      </c>
      <c r="I45" s="386"/>
      <c r="J45" s="387"/>
      <c r="K45" s="388">
        <v>34</v>
      </c>
      <c r="L45" s="388"/>
      <c r="M45" s="388"/>
      <c r="N45" s="388"/>
      <c r="O45" s="388"/>
      <c r="P45" s="388"/>
      <c r="Q45" s="125"/>
      <c r="R45" s="125"/>
      <c r="S45" s="126"/>
      <c r="T45" s="97"/>
      <c r="U45" s="127"/>
      <c r="V45" s="97"/>
      <c r="W45" s="97"/>
      <c r="X45" s="97"/>
      <c r="Y45" s="97"/>
      <c r="Z45" s="97"/>
      <c r="AA45" s="97"/>
    </row>
    <row r="46" spans="1:27" ht="18" customHeight="1">
      <c r="A46" s="124"/>
      <c r="B46" s="238">
        <v>2</v>
      </c>
      <c r="C46" s="404"/>
      <c r="D46" s="405"/>
      <c r="E46" s="405"/>
      <c r="F46" s="405"/>
      <c r="G46" s="406"/>
      <c r="H46" s="385">
        <v>2</v>
      </c>
      <c r="I46" s="386"/>
      <c r="J46" s="387"/>
      <c r="K46" s="388">
        <v>32</v>
      </c>
      <c r="L46" s="388"/>
      <c r="M46" s="388"/>
      <c r="N46" s="388"/>
      <c r="O46" s="388"/>
      <c r="P46" s="388"/>
      <c r="Q46" s="125"/>
      <c r="R46" s="125"/>
      <c r="S46" s="126"/>
      <c r="T46" s="97"/>
      <c r="U46" s="127"/>
      <c r="V46" s="97"/>
      <c r="W46" s="97"/>
      <c r="X46" s="97"/>
      <c r="Y46" s="97"/>
      <c r="Z46" s="97"/>
      <c r="AA46" s="97"/>
    </row>
    <row r="47" spans="1:27" ht="18" customHeight="1">
      <c r="A47" s="124"/>
      <c r="B47" s="238">
        <v>3</v>
      </c>
      <c r="C47" s="404"/>
      <c r="D47" s="405"/>
      <c r="E47" s="405"/>
      <c r="F47" s="405"/>
      <c r="G47" s="406"/>
      <c r="H47" s="385">
        <v>3</v>
      </c>
      <c r="I47" s="386"/>
      <c r="J47" s="387"/>
      <c r="K47" s="388">
        <v>30</v>
      </c>
      <c r="L47" s="388"/>
      <c r="M47" s="388"/>
      <c r="N47" s="388"/>
      <c r="O47" s="388"/>
      <c r="P47" s="388"/>
      <c r="Q47" s="125"/>
      <c r="R47" s="125"/>
      <c r="S47" s="126"/>
      <c r="T47" s="97"/>
      <c r="U47" s="127"/>
      <c r="V47" s="97"/>
      <c r="W47" s="97"/>
      <c r="X47" s="97"/>
      <c r="Y47" s="97"/>
      <c r="Z47" s="97"/>
      <c r="AA47" s="97"/>
    </row>
    <row r="48" spans="1:27" ht="18" customHeight="1">
      <c r="A48" s="124"/>
      <c r="B48" s="238">
        <v>4</v>
      </c>
      <c r="C48" s="404"/>
      <c r="D48" s="405"/>
      <c r="E48" s="405"/>
      <c r="F48" s="405"/>
      <c r="G48" s="406"/>
      <c r="H48" s="385">
        <v>4</v>
      </c>
      <c r="I48" s="386"/>
      <c r="J48" s="387"/>
      <c r="K48" s="388">
        <v>28</v>
      </c>
      <c r="L48" s="388"/>
      <c r="M48" s="388"/>
      <c r="N48" s="388"/>
      <c r="O48" s="388"/>
      <c r="P48" s="388"/>
      <c r="Q48" s="125"/>
      <c r="R48" s="125"/>
      <c r="S48" s="126"/>
      <c r="T48" s="97"/>
      <c r="U48" s="127"/>
      <c r="V48" s="97"/>
      <c r="W48" s="97"/>
      <c r="X48" s="97"/>
      <c r="Y48" s="97"/>
      <c r="Z48" s="97"/>
      <c r="AA48" s="97"/>
    </row>
    <row r="49" spans="1:27" ht="18" customHeight="1">
      <c r="A49" s="124"/>
      <c r="B49" s="238">
        <v>5</v>
      </c>
      <c r="C49" s="404" t="s">
        <v>14</v>
      </c>
      <c r="D49" s="405"/>
      <c r="E49" s="405"/>
      <c r="F49" s="405"/>
      <c r="G49" s="406"/>
      <c r="H49" s="385">
        <v>5</v>
      </c>
      <c r="I49" s="386"/>
      <c r="J49" s="387"/>
      <c r="K49" s="388">
        <v>26</v>
      </c>
      <c r="L49" s="388"/>
      <c r="M49" s="388"/>
      <c r="N49" s="388"/>
      <c r="O49" s="388"/>
      <c r="P49" s="388"/>
      <c r="Q49" s="125"/>
      <c r="R49" s="125"/>
      <c r="S49" s="126"/>
      <c r="T49" s="97"/>
      <c r="U49" s="127"/>
      <c r="V49" s="97"/>
      <c r="W49" s="97"/>
      <c r="X49" s="97"/>
      <c r="Y49" s="97"/>
      <c r="Z49" s="97"/>
      <c r="AA49" s="97"/>
    </row>
    <row r="50" spans="1:27" ht="18" customHeight="1">
      <c r="A50" s="124"/>
      <c r="B50" s="238">
        <v>6</v>
      </c>
      <c r="C50" s="404" t="s">
        <v>8</v>
      </c>
      <c r="D50" s="405"/>
      <c r="E50" s="405"/>
      <c r="F50" s="405"/>
      <c r="G50" s="406"/>
      <c r="H50" s="385">
        <v>6</v>
      </c>
      <c r="I50" s="386"/>
      <c r="J50" s="387"/>
      <c r="K50" s="388">
        <v>24</v>
      </c>
      <c r="L50" s="388"/>
      <c r="M50" s="388"/>
      <c r="N50" s="388"/>
      <c r="O50" s="388"/>
      <c r="P50" s="388"/>
      <c r="Q50" s="125"/>
      <c r="R50" s="125"/>
      <c r="S50" s="126"/>
      <c r="T50" s="97"/>
      <c r="U50" s="127"/>
      <c r="V50" s="97"/>
      <c r="W50" s="97"/>
      <c r="X50" s="97"/>
      <c r="Y50" s="97"/>
      <c r="Z50" s="97"/>
      <c r="AA50" s="97"/>
    </row>
    <row r="51" spans="1:27" ht="18" customHeight="1">
      <c r="A51" s="124"/>
      <c r="B51" s="79"/>
      <c r="C51" s="79"/>
      <c r="D51" s="79"/>
      <c r="E51" s="79"/>
      <c r="F51" s="79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6"/>
      <c r="T51" s="97"/>
      <c r="U51" s="127"/>
      <c r="V51" s="97"/>
      <c r="W51" s="97"/>
      <c r="X51" s="97"/>
      <c r="Y51" s="97"/>
      <c r="Z51" s="97"/>
      <c r="AA51" s="97"/>
    </row>
    <row r="52" spans="1:27" ht="18" customHeight="1">
      <c r="A52" s="124"/>
      <c r="B52" s="79"/>
      <c r="C52" s="79"/>
      <c r="D52" s="79"/>
      <c r="E52" s="79"/>
      <c r="F52" s="79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6"/>
      <c r="T52" s="97"/>
      <c r="U52" s="127"/>
      <c r="V52" s="97"/>
      <c r="W52" s="97"/>
      <c r="X52" s="97"/>
      <c r="Y52" s="97"/>
      <c r="Z52" s="97"/>
      <c r="AA52" s="97"/>
    </row>
    <row r="53" spans="1:27" ht="18" customHeight="1">
      <c r="A53" s="124" t="s">
        <v>163</v>
      </c>
      <c r="B53" s="79" t="s">
        <v>164</v>
      </c>
      <c r="C53" s="79"/>
      <c r="D53" s="79"/>
      <c r="E53" s="79"/>
      <c r="F53" s="79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6"/>
      <c r="T53" s="97"/>
      <c r="U53" s="127"/>
      <c r="V53" s="97"/>
      <c r="W53" s="97"/>
      <c r="X53" s="97"/>
      <c r="Y53" s="97"/>
      <c r="Z53" s="97"/>
      <c r="AA53" s="97"/>
    </row>
    <row r="54" spans="1:27" ht="18" customHeight="1">
      <c r="A54" s="124"/>
      <c r="B54" s="79"/>
      <c r="C54" s="79"/>
      <c r="D54" s="79"/>
      <c r="E54" s="79"/>
      <c r="F54" s="79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6"/>
      <c r="T54" s="97"/>
      <c r="U54" s="127"/>
      <c r="V54" s="97"/>
      <c r="W54" s="97"/>
      <c r="X54" s="97"/>
      <c r="Y54" s="97"/>
      <c r="Z54" s="97"/>
      <c r="AA54" s="97"/>
    </row>
    <row r="55" spans="1:27" ht="18" customHeight="1">
      <c r="A55" s="124"/>
      <c r="B55" s="79"/>
      <c r="C55" s="79"/>
      <c r="D55" s="79"/>
      <c r="E55" s="79"/>
      <c r="F55" s="79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6"/>
      <c r="T55" s="97"/>
      <c r="U55" s="127"/>
      <c r="V55" s="97"/>
      <c r="W55" s="97"/>
      <c r="X55" s="97"/>
      <c r="Y55" s="97"/>
      <c r="Z55" s="97"/>
      <c r="AA55" s="97"/>
    </row>
    <row r="56" spans="1:27" ht="18" customHeight="1">
      <c r="A56" s="124"/>
      <c r="B56" s="79" t="s">
        <v>165</v>
      </c>
      <c r="C56" s="79"/>
      <c r="D56" s="79"/>
      <c r="E56" s="79"/>
      <c r="F56" s="79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6"/>
      <c r="T56" s="97"/>
      <c r="U56" s="127"/>
      <c r="V56" s="97"/>
      <c r="W56" s="97"/>
      <c r="X56" s="97"/>
      <c r="Y56" s="97"/>
      <c r="Z56" s="97"/>
      <c r="AA56" s="97"/>
    </row>
    <row r="57" spans="1:27" ht="18" customHeight="1">
      <c r="A57" s="124"/>
      <c r="B57" s="79"/>
      <c r="C57" s="79"/>
      <c r="D57" s="79"/>
      <c r="E57" s="79"/>
      <c r="F57" s="79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6"/>
      <c r="T57" s="97"/>
      <c r="U57" s="127"/>
      <c r="V57" s="97"/>
      <c r="W57" s="97"/>
      <c r="X57" s="97"/>
      <c r="Y57" s="97"/>
      <c r="Z57" s="97"/>
      <c r="AA57" s="97"/>
    </row>
    <row r="58" spans="1:27" ht="18" customHeight="1">
      <c r="A58" s="124"/>
      <c r="B58" s="79"/>
      <c r="C58" s="79"/>
      <c r="D58" s="79"/>
      <c r="E58" s="79"/>
      <c r="F58" s="79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6"/>
      <c r="T58" s="97"/>
      <c r="U58" s="127"/>
      <c r="V58" s="97"/>
      <c r="W58" s="97"/>
      <c r="X58" s="97"/>
      <c r="Y58" s="97"/>
      <c r="Z58" s="97"/>
      <c r="AA58" s="97"/>
    </row>
    <row r="59" spans="1:27" ht="18" customHeight="1">
      <c r="A59" s="124"/>
      <c r="B59" s="79"/>
      <c r="C59" s="79"/>
      <c r="D59" s="79"/>
      <c r="E59" s="79"/>
      <c r="F59" s="79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6"/>
      <c r="T59" s="97"/>
      <c r="U59" s="127"/>
      <c r="V59" s="97"/>
      <c r="W59" s="97"/>
      <c r="X59" s="97"/>
      <c r="Y59" s="97"/>
      <c r="Z59" s="97"/>
      <c r="AA59" s="97"/>
    </row>
    <row r="60" spans="1:27" ht="18" customHeight="1">
      <c r="A60" s="124"/>
      <c r="B60" s="79"/>
      <c r="C60" s="79"/>
      <c r="D60" s="79"/>
      <c r="E60" s="79"/>
      <c r="F60" s="79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6"/>
      <c r="T60" s="97"/>
      <c r="U60" s="127"/>
      <c r="V60" s="97"/>
      <c r="W60" s="97"/>
      <c r="X60" s="97"/>
      <c r="Y60" s="97"/>
      <c r="Z60" s="97"/>
      <c r="AA60" s="97"/>
    </row>
    <row r="61" spans="1:27" ht="18" customHeight="1">
      <c r="A61" s="124"/>
      <c r="B61" s="79"/>
      <c r="C61" s="79"/>
      <c r="D61" s="79"/>
      <c r="E61" s="79"/>
      <c r="F61" s="79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6"/>
      <c r="T61" s="97"/>
      <c r="U61" s="127"/>
      <c r="V61" s="97"/>
      <c r="W61" s="97"/>
      <c r="X61" s="97"/>
      <c r="Y61" s="97"/>
      <c r="Z61" s="97"/>
      <c r="AA61" s="97"/>
    </row>
    <row r="62" spans="1:27" ht="18" customHeight="1">
      <c r="A62" s="124"/>
      <c r="B62" s="79"/>
      <c r="C62" s="79"/>
      <c r="D62" s="79"/>
      <c r="E62" s="79"/>
      <c r="F62" s="79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6"/>
      <c r="T62" s="97"/>
      <c r="U62" s="127"/>
      <c r="V62" s="97"/>
      <c r="W62" s="97"/>
      <c r="X62" s="97"/>
      <c r="Y62" s="97"/>
      <c r="Z62" s="97"/>
      <c r="AA62" s="97"/>
    </row>
    <row r="63" spans="1:27" ht="18" customHeight="1">
      <c r="A63" s="124"/>
      <c r="B63" s="79"/>
      <c r="C63" s="79"/>
      <c r="D63" s="79"/>
      <c r="E63" s="79"/>
      <c r="F63" s="79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6"/>
      <c r="T63" s="97"/>
      <c r="U63" s="127"/>
      <c r="V63" s="97"/>
      <c r="W63" s="97"/>
      <c r="X63" s="97"/>
      <c r="Y63" s="97"/>
      <c r="Z63" s="97"/>
      <c r="AA63" s="97"/>
    </row>
    <row r="64" spans="1:27" ht="18" customHeight="1">
      <c r="A64" s="124"/>
      <c r="B64" s="79"/>
      <c r="C64" s="79"/>
      <c r="D64" s="79"/>
      <c r="E64" s="79"/>
      <c r="F64" s="79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6"/>
      <c r="T64" s="97"/>
      <c r="U64" s="127"/>
      <c r="V64" s="97"/>
      <c r="W64" s="97"/>
      <c r="X64" s="97"/>
      <c r="Y64" s="97"/>
      <c r="Z64" s="97"/>
      <c r="AA64" s="97"/>
    </row>
    <row r="65" spans="1:27" ht="18" customHeight="1">
      <c r="A65" s="124"/>
      <c r="B65" s="79"/>
      <c r="C65" s="79"/>
      <c r="D65" s="79"/>
      <c r="E65" s="79"/>
      <c r="F65" s="79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6"/>
      <c r="T65" s="97"/>
      <c r="U65" s="127"/>
      <c r="V65" s="97"/>
      <c r="W65" s="97"/>
      <c r="X65" s="97"/>
      <c r="Y65" s="97"/>
      <c r="Z65" s="97"/>
      <c r="AA65" s="97"/>
    </row>
    <row r="66" spans="1:27" ht="18" customHeight="1">
      <c r="A66" s="124"/>
      <c r="B66" s="79"/>
      <c r="C66" s="79"/>
      <c r="D66" s="79"/>
      <c r="E66" s="79"/>
      <c r="F66" s="79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6"/>
      <c r="T66" s="97"/>
      <c r="U66" s="127"/>
      <c r="V66" s="97"/>
      <c r="W66" s="97"/>
      <c r="X66" s="97"/>
      <c r="Y66" s="97"/>
      <c r="Z66" s="97"/>
      <c r="AA66" s="97"/>
    </row>
    <row r="67" spans="1:27" ht="18" customHeight="1">
      <c r="A67" s="124"/>
      <c r="B67" s="79"/>
      <c r="C67" s="79"/>
      <c r="D67" s="79"/>
      <c r="E67" s="79"/>
      <c r="F67" s="79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6"/>
      <c r="T67" s="97"/>
      <c r="U67" s="127"/>
      <c r="V67" s="97"/>
      <c r="W67" s="97"/>
      <c r="X67" s="97"/>
      <c r="Y67" s="97"/>
      <c r="Z67" s="97"/>
      <c r="AA67" s="97"/>
    </row>
    <row r="68" spans="1:27" ht="18" customHeight="1">
      <c r="A68" s="124"/>
      <c r="B68" s="79"/>
      <c r="C68" s="79"/>
      <c r="D68" s="79"/>
      <c r="E68" s="79"/>
      <c r="F68" s="79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6"/>
      <c r="T68" s="97"/>
      <c r="U68" s="127"/>
      <c r="V68" s="97"/>
      <c r="W68" s="97"/>
      <c r="X68" s="97"/>
      <c r="Y68" s="97"/>
      <c r="Z68" s="97"/>
      <c r="AA68" s="97"/>
    </row>
    <row r="69" spans="1:27" ht="18" customHeight="1">
      <c r="A69" s="124"/>
      <c r="B69" s="79"/>
      <c r="C69" s="79"/>
      <c r="D69" s="79"/>
      <c r="E69" s="79"/>
      <c r="F69" s="79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6"/>
      <c r="T69" s="97"/>
      <c r="U69" s="127"/>
      <c r="V69" s="97"/>
      <c r="W69" s="97"/>
      <c r="X69" s="97"/>
      <c r="Y69" s="97"/>
      <c r="Z69" s="97"/>
      <c r="AA69" s="97"/>
    </row>
    <row r="70" spans="1:27" ht="18" customHeight="1">
      <c r="A70" s="124"/>
      <c r="B70" s="79"/>
      <c r="C70" s="79"/>
      <c r="D70" s="79"/>
      <c r="E70" s="79"/>
      <c r="F70" s="79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6"/>
      <c r="T70" s="97"/>
      <c r="U70" s="127"/>
      <c r="V70" s="97"/>
      <c r="W70" s="97"/>
      <c r="X70" s="97"/>
      <c r="Y70" s="97"/>
      <c r="Z70" s="97"/>
      <c r="AA70" s="97"/>
    </row>
    <row r="71" spans="1:27" ht="18" customHeight="1">
      <c r="A71" s="124"/>
      <c r="B71" s="79"/>
      <c r="C71" s="79"/>
      <c r="D71" s="79"/>
      <c r="E71" s="79"/>
      <c r="F71" s="79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6"/>
      <c r="T71" s="97"/>
      <c r="U71" s="127"/>
      <c r="V71" s="97"/>
      <c r="W71" s="97"/>
      <c r="X71" s="97"/>
      <c r="Y71" s="97"/>
      <c r="Z71" s="97"/>
      <c r="AA71" s="97"/>
    </row>
    <row r="72" spans="1:27" ht="18" customHeight="1">
      <c r="A72" s="124"/>
      <c r="B72" s="79"/>
      <c r="C72" s="79"/>
      <c r="D72" s="79"/>
      <c r="E72" s="79"/>
      <c r="F72" s="79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6"/>
      <c r="T72" s="97"/>
      <c r="U72" s="127"/>
      <c r="V72" s="97"/>
      <c r="W72" s="97"/>
      <c r="X72" s="97"/>
      <c r="Y72" s="97"/>
      <c r="Z72" s="97"/>
      <c r="AA72" s="97"/>
    </row>
    <row r="73" spans="1:18" s="215" customFormat="1" ht="18" customHeight="1">
      <c r="A73" s="509"/>
      <c r="B73" s="509"/>
      <c r="C73" s="216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344"/>
      <c r="Q73" s="344"/>
      <c r="R73" s="344"/>
    </row>
  </sheetData>
  <sheetProtection/>
  <mergeCells count="144">
    <mergeCell ref="H49:J49"/>
    <mergeCell ref="K49:P49"/>
    <mergeCell ref="C45:G45"/>
    <mergeCell ref="H45:J45"/>
    <mergeCell ref="K45:P45"/>
    <mergeCell ref="C50:G50"/>
    <mergeCell ref="H50:J50"/>
    <mergeCell ref="K50:P50"/>
    <mergeCell ref="C47:G47"/>
    <mergeCell ref="H47:J47"/>
    <mergeCell ref="K47:P47"/>
    <mergeCell ref="C48:G48"/>
    <mergeCell ref="H48:J48"/>
    <mergeCell ref="K48:P48"/>
    <mergeCell ref="C49:G49"/>
    <mergeCell ref="C46:G46"/>
    <mergeCell ref="H46:J46"/>
    <mergeCell ref="K46:P46"/>
    <mergeCell ref="U38:U39"/>
    <mergeCell ref="V38:X39"/>
    <mergeCell ref="Y38:AA39"/>
    <mergeCell ref="G39:I39"/>
    <mergeCell ref="J39:L39"/>
    <mergeCell ref="C44:G44"/>
    <mergeCell ref="H44:J44"/>
    <mergeCell ref="K44:P44"/>
    <mergeCell ref="A38:A39"/>
    <mergeCell ref="B38:F39"/>
    <mergeCell ref="S38:S39"/>
    <mergeCell ref="M39:O39"/>
    <mergeCell ref="T38:T39"/>
    <mergeCell ref="G37:I37"/>
    <mergeCell ref="J37:L37"/>
    <mergeCell ref="A40:AA40"/>
    <mergeCell ref="Y34:AA35"/>
    <mergeCell ref="G35:I35"/>
    <mergeCell ref="P35:R35"/>
    <mergeCell ref="A36:A37"/>
    <mergeCell ref="B36:F37"/>
    <mergeCell ref="S36:S37"/>
    <mergeCell ref="V36:X37"/>
    <mergeCell ref="Y36:AA37"/>
    <mergeCell ref="V32:X33"/>
    <mergeCell ref="Y32:AA33"/>
    <mergeCell ref="U34:U35"/>
    <mergeCell ref="V34:X35"/>
    <mergeCell ref="A34:A35"/>
    <mergeCell ref="B34:F35"/>
    <mergeCell ref="S34:S35"/>
    <mergeCell ref="T34:T35"/>
    <mergeCell ref="T36:T37"/>
    <mergeCell ref="U36:U37"/>
    <mergeCell ref="M35:O35"/>
    <mergeCell ref="P37:R37"/>
    <mergeCell ref="A32:A33"/>
    <mergeCell ref="B32:F33"/>
    <mergeCell ref="S32:S33"/>
    <mergeCell ref="T32:T33"/>
    <mergeCell ref="U32:U33"/>
    <mergeCell ref="J33:L33"/>
    <mergeCell ref="P33:R33"/>
    <mergeCell ref="M33:O33"/>
    <mergeCell ref="J26:L26"/>
    <mergeCell ref="J31:L31"/>
    <mergeCell ref="P31:R31"/>
    <mergeCell ref="S31:U31"/>
    <mergeCell ref="V31:X31"/>
    <mergeCell ref="Y31:AA31"/>
    <mergeCell ref="A25:A26"/>
    <mergeCell ref="B25:F26"/>
    <mergeCell ref="V25:X26"/>
    <mergeCell ref="Y25:AA26"/>
    <mergeCell ref="A73:B73"/>
    <mergeCell ref="P73:R73"/>
    <mergeCell ref="G26:I26"/>
    <mergeCell ref="A30:AA30"/>
    <mergeCell ref="A23:A24"/>
    <mergeCell ref="B23:F24"/>
    <mergeCell ref="V23:X24"/>
    <mergeCell ref="Y23:AA24"/>
    <mergeCell ref="G24:I24"/>
    <mergeCell ref="M24:O24"/>
    <mergeCell ref="A21:A22"/>
    <mergeCell ref="B21:F22"/>
    <mergeCell ref="V21:X22"/>
    <mergeCell ref="Y21:AA22"/>
    <mergeCell ref="J22:L22"/>
    <mergeCell ref="M22:O22"/>
    <mergeCell ref="B20:F20"/>
    <mergeCell ref="G20:I20"/>
    <mergeCell ref="J20:L20"/>
    <mergeCell ref="P20:R20"/>
    <mergeCell ref="S20:U20"/>
    <mergeCell ref="Y20:AA20"/>
    <mergeCell ref="V16:X17"/>
    <mergeCell ref="Y16:AA17"/>
    <mergeCell ref="G17:I17"/>
    <mergeCell ref="J17:L17"/>
    <mergeCell ref="A19:AA19"/>
    <mergeCell ref="G15:I15"/>
    <mergeCell ref="M15:O15"/>
    <mergeCell ref="A16:A17"/>
    <mergeCell ref="B16:F17"/>
    <mergeCell ref="Y12:AA13"/>
    <mergeCell ref="J13:L13"/>
    <mergeCell ref="M13:O13"/>
    <mergeCell ref="A14:A15"/>
    <mergeCell ref="B14:F15"/>
    <mergeCell ref="V14:X15"/>
    <mergeCell ref="Y14:AA15"/>
    <mergeCell ref="G11:I11"/>
    <mergeCell ref="J11:L11"/>
    <mergeCell ref="P11:R11"/>
    <mergeCell ref="S11:U11"/>
    <mergeCell ref="V11:X11"/>
    <mergeCell ref="A12:A13"/>
    <mergeCell ref="B12:F13"/>
    <mergeCell ref="V12:X13"/>
    <mergeCell ref="P12:R13"/>
    <mergeCell ref="S12:U13"/>
    <mergeCell ref="S16:U17"/>
    <mergeCell ref="A1:AD1"/>
    <mergeCell ref="A2:AD2"/>
    <mergeCell ref="A3:AD3"/>
    <mergeCell ref="A4:AD4"/>
    <mergeCell ref="A5:AD5"/>
    <mergeCell ref="A6:AD6"/>
    <mergeCell ref="A7:AD7"/>
    <mergeCell ref="A10:AA10"/>
    <mergeCell ref="B11:F11"/>
    <mergeCell ref="V20:X20"/>
    <mergeCell ref="S21:U22"/>
    <mergeCell ref="S23:U24"/>
    <mergeCell ref="S25:U26"/>
    <mergeCell ref="P14:R15"/>
    <mergeCell ref="P16:R17"/>
    <mergeCell ref="P21:R22"/>
    <mergeCell ref="P23:R24"/>
    <mergeCell ref="P25:R26"/>
    <mergeCell ref="S14:U15"/>
  </mergeCells>
  <printOptions/>
  <pageMargins left="0.7086614173228347" right="0.2362204724409449" top="0.31496062992125984" bottom="0.4724409448818898" header="0.31496062992125984" footer="0.31496062992125984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Ellena</cp:lastModifiedBy>
  <cp:lastPrinted>2017-08-26T23:55:32Z</cp:lastPrinted>
  <dcterms:created xsi:type="dcterms:W3CDTF">2006-07-03T02:45:19Z</dcterms:created>
  <dcterms:modified xsi:type="dcterms:W3CDTF">2017-08-27T02:43:57Z</dcterms:modified>
  <cp:category/>
  <cp:version/>
  <cp:contentType/>
  <cp:contentStatus/>
</cp:coreProperties>
</file>