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25" yWindow="30" windowWidth="16260" windowHeight="10155"/>
  </bookViews>
  <sheets>
    <sheet name="frmRRO4" sheetId="1" r:id="rId1"/>
  </sheets>
  <definedNames>
    <definedName name="_xlnm.Print_Titles" localSheetId="0">frmRRO4!$2:$5</definedName>
  </definedNames>
  <calcPr calcId="125725"/>
  <fileRecoveryPr autoRecover="0"/>
</workbook>
</file>

<file path=xl/calcChain.xml><?xml version="1.0" encoding="utf-8"?>
<calcChain xmlns="http://schemas.openxmlformats.org/spreadsheetml/2006/main">
  <c r="O10" i="1"/>
  <c r="N10"/>
  <c r="O362"/>
  <c r="P362"/>
  <c r="Q362"/>
  <c r="R362"/>
  <c r="N362"/>
  <c r="O365"/>
  <c r="P365"/>
  <c r="Q365"/>
  <c r="R365"/>
  <c r="N365"/>
  <c r="P275"/>
  <c r="P234"/>
  <c r="Q72" l="1"/>
  <c r="P72"/>
  <c r="P274" l="1"/>
  <c r="P255"/>
  <c r="R234"/>
  <c r="Q234"/>
  <c r="P202"/>
  <c r="R151"/>
  <c r="Q151"/>
  <c r="P151"/>
  <c r="P95"/>
  <c r="P94"/>
  <c r="P81"/>
  <c r="P71"/>
  <c r="P43"/>
  <c r="P33"/>
  <c r="P17"/>
  <c r="Q532"/>
  <c r="R532"/>
  <c r="P532"/>
  <c r="P478" l="1"/>
  <c r="P429"/>
  <c r="R411"/>
  <c r="Q411"/>
  <c r="P411"/>
  <c r="R410"/>
  <c r="Q410"/>
  <c r="P410"/>
  <c r="R408"/>
  <c r="Q408"/>
  <c r="P408"/>
  <c r="P112"/>
  <c r="P282"/>
  <c r="P276"/>
  <c r="Q275"/>
  <c r="P179"/>
  <c r="Q66"/>
  <c r="Q65"/>
  <c r="P13"/>
  <c r="P264"/>
  <c r="P225"/>
  <c r="P119"/>
  <c r="P422" l="1"/>
  <c r="P419" s="1"/>
  <c r="R395"/>
  <c r="Q395"/>
  <c r="Q361" s="1"/>
  <c r="P395"/>
  <c r="P363"/>
  <c r="R397"/>
  <c r="Q397"/>
  <c r="P397"/>
  <c r="P382"/>
  <c r="O254"/>
  <c r="P254"/>
  <c r="Q254"/>
  <c r="R254"/>
  <c r="N254"/>
  <c r="P291"/>
  <c r="Q274"/>
  <c r="R145"/>
  <c r="Q145"/>
  <c r="P145"/>
  <c r="R17"/>
  <c r="Q17"/>
  <c r="P19"/>
  <c r="O346"/>
  <c r="P346"/>
  <c r="Q346"/>
  <c r="R346"/>
  <c r="N346"/>
  <c r="Q31"/>
  <c r="R31"/>
  <c r="O23"/>
  <c r="P23"/>
  <c r="Q23"/>
  <c r="R23"/>
  <c r="N23"/>
  <c r="O570"/>
  <c r="O563"/>
  <c r="O532"/>
  <c r="O523"/>
  <c r="O513"/>
  <c r="O511"/>
  <c r="O507"/>
  <c r="O501"/>
  <c r="P501"/>
  <c r="O494"/>
  <c r="O492"/>
  <c r="O485"/>
  <c r="P485"/>
  <c r="Q485"/>
  <c r="R485"/>
  <c r="O482"/>
  <c r="O478" s="1"/>
  <c r="Q478"/>
  <c r="R478"/>
  <c r="O468"/>
  <c r="O429"/>
  <c r="Q429"/>
  <c r="R429"/>
  <c r="O426"/>
  <c r="O422"/>
  <c r="O419" s="1"/>
  <c r="Q419"/>
  <c r="R419"/>
  <c r="O415"/>
  <c r="O409"/>
  <c r="P409"/>
  <c r="Q409"/>
  <c r="R409"/>
  <c r="O408"/>
  <c r="O363" s="1"/>
  <c r="O404"/>
  <c r="O402"/>
  <c r="O382"/>
  <c r="Q382"/>
  <c r="R382"/>
  <c r="O368"/>
  <c r="P368"/>
  <c r="Q368"/>
  <c r="R368"/>
  <c r="O359"/>
  <c r="P359"/>
  <c r="Q359"/>
  <c r="R359"/>
  <c r="O360"/>
  <c r="P360"/>
  <c r="Q360"/>
  <c r="R360"/>
  <c r="O361"/>
  <c r="Q363"/>
  <c r="R363"/>
  <c r="O364"/>
  <c r="P364"/>
  <c r="Q364"/>
  <c r="R364"/>
  <c r="P366"/>
  <c r="Q366"/>
  <c r="R366"/>
  <c r="O367"/>
  <c r="P367"/>
  <c r="Q367"/>
  <c r="R367"/>
  <c r="O351"/>
  <c r="P351"/>
  <c r="Q351"/>
  <c r="R351"/>
  <c r="O352"/>
  <c r="P352"/>
  <c r="Q352"/>
  <c r="R352"/>
  <c r="O353"/>
  <c r="P353"/>
  <c r="P349" s="1"/>
  <c r="Q353"/>
  <c r="R353"/>
  <c r="P222"/>
  <c r="Q222"/>
  <c r="R222"/>
  <c r="R361" l="1"/>
  <c r="R357" s="1"/>
  <c r="P361"/>
  <c r="P357" s="1"/>
  <c r="P348" s="1"/>
  <c r="Q349"/>
  <c r="O366"/>
  <c r="O357" s="1"/>
  <c r="O349"/>
  <c r="R349"/>
  <c r="Q357"/>
  <c r="O425"/>
  <c r="O424" s="1"/>
  <c r="O414" s="1"/>
  <c r="O216"/>
  <c r="O334"/>
  <c r="O333" s="1"/>
  <c r="O328"/>
  <c r="O327" s="1"/>
  <c r="O319"/>
  <c r="O315"/>
  <c r="O312"/>
  <c r="R304"/>
  <c r="Q304"/>
  <c r="P304"/>
  <c r="O304"/>
  <c r="O301" s="1"/>
  <c r="R291"/>
  <c r="Q291"/>
  <c r="O291"/>
  <c r="O289" s="1"/>
  <c r="R282"/>
  <c r="Q282"/>
  <c r="O282"/>
  <c r="O279" s="1"/>
  <c r="R275"/>
  <c r="O276"/>
  <c r="O275"/>
  <c r="O274"/>
  <c r="O261"/>
  <c r="O234"/>
  <c r="O232" s="1"/>
  <c r="O228"/>
  <c r="O225"/>
  <c r="O218"/>
  <c r="O200"/>
  <c r="O201"/>
  <c r="O193"/>
  <c r="O191" s="1"/>
  <c r="O189" s="1"/>
  <c r="O179"/>
  <c r="O178" s="1"/>
  <c r="O172"/>
  <c r="O170"/>
  <c r="O167"/>
  <c r="O151"/>
  <c r="O150" s="1"/>
  <c r="O145"/>
  <c r="O143" s="1"/>
  <c r="O134"/>
  <c r="O130"/>
  <c r="O127"/>
  <c r="O119"/>
  <c r="O112"/>
  <c r="O109"/>
  <c r="O94"/>
  <c r="O81"/>
  <c r="O79"/>
  <c r="O72"/>
  <c r="O71"/>
  <c r="O43"/>
  <c r="P31"/>
  <c r="O33"/>
  <c r="O31" s="1"/>
  <c r="O32"/>
  <c r="O18"/>
  <c r="O16"/>
  <c r="O12"/>
  <c r="O9"/>
  <c r="Q348" l="1"/>
  <c r="R348"/>
  <c r="O348"/>
  <c r="O111"/>
  <c r="O80"/>
  <c r="O222"/>
  <c r="O270"/>
  <c r="O269" s="1"/>
  <c r="O326"/>
  <c r="O198"/>
  <c r="O42"/>
  <c r="O29"/>
  <c r="R9"/>
  <c r="R12"/>
  <c r="R16"/>
  <c r="R18"/>
  <c r="R32"/>
  <c r="R42"/>
  <c r="R80"/>
  <c r="R111"/>
  <c r="R127"/>
  <c r="R134"/>
  <c r="R143"/>
  <c r="R150"/>
  <c r="R167"/>
  <c r="R170"/>
  <c r="R172"/>
  <c r="R178"/>
  <c r="R191"/>
  <c r="R189" s="1"/>
  <c r="R200"/>
  <c r="R201"/>
  <c r="R216"/>
  <c r="R218"/>
  <c r="R232"/>
  <c r="R279"/>
  <c r="R289"/>
  <c r="R301"/>
  <c r="R312"/>
  <c r="R315"/>
  <c r="R319"/>
  <c r="R328"/>
  <c r="R327" s="1"/>
  <c r="R334"/>
  <c r="R333" s="1"/>
  <c r="R415"/>
  <c r="R426"/>
  <c r="R468"/>
  <c r="R489"/>
  <c r="R492"/>
  <c r="R501"/>
  <c r="R495" s="1"/>
  <c r="R494" s="1"/>
  <c r="R507"/>
  <c r="R511"/>
  <c r="R513"/>
  <c r="R523"/>
  <c r="R563"/>
  <c r="R570"/>
  <c r="N33"/>
  <c r="N422"/>
  <c r="N340"/>
  <c r="N304"/>
  <c r="N274"/>
  <c r="N291"/>
  <c r="N282"/>
  <c r="N276"/>
  <c r="N275"/>
  <c r="R198" l="1"/>
  <c r="O8"/>
  <c r="O7" s="1"/>
  <c r="O6" s="1"/>
  <c r="O577" s="1"/>
  <c r="R270"/>
  <c r="R269" s="1"/>
  <c r="R425"/>
  <c r="R424" s="1"/>
  <c r="R414" s="1"/>
  <c r="R326"/>
  <c r="R29"/>
  <c r="R261"/>
  <c r="N234"/>
  <c r="N151"/>
  <c r="N150" s="1"/>
  <c r="N145"/>
  <c r="P111"/>
  <c r="Q111"/>
  <c r="N112"/>
  <c r="P80"/>
  <c r="Q80"/>
  <c r="N94"/>
  <c r="N81"/>
  <c r="N71"/>
  <c r="N43"/>
  <c r="R8" l="1"/>
  <c r="R7" s="1"/>
  <c r="R6" s="1"/>
  <c r="R577" s="1"/>
  <c r="P494"/>
  <c r="N494"/>
  <c r="N179"/>
  <c r="N225"/>
  <c r="N232" l="1"/>
  <c r="N200"/>
  <c r="N130"/>
  <c r="N119"/>
  <c r="N111" s="1"/>
  <c r="N109"/>
  <c r="N95"/>
  <c r="N79"/>
  <c r="N72"/>
  <c r="N264"/>
  <c r="P232"/>
  <c r="Q232"/>
  <c r="N513"/>
  <c r="P468"/>
  <c r="Q468"/>
  <c r="N468"/>
  <c r="N228"/>
  <c r="P200"/>
  <c r="Q200"/>
  <c r="N193"/>
  <c r="P150"/>
  <c r="N570"/>
  <c r="P570"/>
  <c r="Q570"/>
  <c r="N532"/>
  <c r="N80" l="1"/>
  <c r="N191"/>
  <c r="N261" l="1"/>
  <c r="N35"/>
  <c r="N31" s="1"/>
  <c r="N523"/>
  <c r="Q42" l="1"/>
  <c r="P42"/>
  <c r="N42"/>
  <c r="N312"/>
  <c r="P312"/>
  <c r="Q312"/>
  <c r="N315"/>
  <c r="P315"/>
  <c r="Q315"/>
  <c r="P201"/>
  <c r="Q201"/>
  <c r="N201"/>
  <c r="P426"/>
  <c r="Q426"/>
  <c r="N426"/>
  <c r="N429"/>
  <c r="N478" l="1"/>
  <c r="N222"/>
  <c r="N218"/>
  <c r="P218"/>
  <c r="Q218"/>
  <c r="P523"/>
  <c r="Q523"/>
  <c r="P513"/>
  <c r="Q513"/>
  <c r="N363" l="1"/>
  <c r="N366"/>
  <c r="N368"/>
  <c r="N359"/>
  <c r="N360"/>
  <c r="N364"/>
  <c r="N367"/>
  <c r="Q150"/>
  <c r="N351"/>
  <c r="N352"/>
  <c r="N353"/>
  <c r="Q301"/>
  <c r="P301"/>
  <c r="N301"/>
  <c r="N361" l="1"/>
  <c r="P563"/>
  <c r="Q563"/>
  <c r="P511"/>
  <c r="Q511"/>
  <c r="P507"/>
  <c r="Q507"/>
  <c r="Q501"/>
  <c r="P492"/>
  <c r="Q492"/>
  <c r="P415"/>
  <c r="Q415"/>
  <c r="P334"/>
  <c r="P333" s="1"/>
  <c r="Q334"/>
  <c r="Q333" s="1"/>
  <c r="P328"/>
  <c r="P327" s="1"/>
  <c r="Q328"/>
  <c r="Q327" s="1"/>
  <c r="P319"/>
  <c r="Q319"/>
  <c r="Q289"/>
  <c r="P289"/>
  <c r="Q279"/>
  <c r="P279"/>
  <c r="Q270"/>
  <c r="P216"/>
  <c r="Q216"/>
  <c r="P191"/>
  <c r="Q191"/>
  <c r="P178"/>
  <c r="Q178"/>
  <c r="P172"/>
  <c r="Q172"/>
  <c r="P170"/>
  <c r="Q170"/>
  <c r="P167"/>
  <c r="Q167"/>
  <c r="P425" l="1"/>
  <c r="P424" s="1"/>
  <c r="P414" s="1"/>
  <c r="P261"/>
  <c r="Q261"/>
  <c r="Q269"/>
  <c r="P270"/>
  <c r="P269" s="1"/>
  <c r="Q189"/>
  <c r="P198"/>
  <c r="P189"/>
  <c r="P326"/>
  <c r="Q326"/>
  <c r="Q198"/>
  <c r="Q143" l="1"/>
  <c r="P143"/>
  <c r="P134"/>
  <c r="Q134"/>
  <c r="P127"/>
  <c r="Q127"/>
  <c r="N32"/>
  <c r="P32"/>
  <c r="Q32"/>
  <c r="P18"/>
  <c r="Q18"/>
  <c r="P16"/>
  <c r="P12"/>
  <c r="Q12"/>
  <c r="P9"/>
  <c r="Q9"/>
  <c r="N29" l="1"/>
  <c r="P29"/>
  <c r="P8" s="1"/>
  <c r="Q29"/>
  <c r="N134"/>
  <c r="P7" l="1"/>
  <c r="P6" l="1"/>
  <c r="P577" s="1"/>
  <c r="N143" l="1"/>
  <c r="N178"/>
  <c r="N334" l="1"/>
  <c r="N409" l="1"/>
  <c r="N319"/>
  <c r="N419" l="1"/>
  <c r="N507" l="1"/>
  <c r="N501"/>
  <c r="Q495"/>
  <c r="N485"/>
  <c r="N415"/>
  <c r="N333"/>
  <c r="N216"/>
  <c r="N172"/>
  <c r="N170"/>
  <c r="N167"/>
  <c r="N127"/>
  <c r="Q494" l="1"/>
  <c r="Q425" s="1"/>
  <c r="Q424" s="1"/>
  <c r="Q414" s="1"/>
  <c r="N198"/>
  <c r="N357"/>
  <c r="N349"/>
  <c r="N189"/>
  <c r="N563"/>
  <c r="N16"/>
  <c r="Q16"/>
  <c r="N12"/>
  <c r="N9"/>
  <c r="N289"/>
  <c r="N279"/>
  <c r="N270" l="1"/>
  <c r="N269" s="1"/>
  <c r="N511" l="1"/>
  <c r="N328"/>
  <c r="N327" s="1"/>
  <c r="N382"/>
  <c r="N18"/>
  <c r="N489"/>
  <c r="Q489"/>
  <c r="N492"/>
  <c r="N425" l="1"/>
  <c r="Q8"/>
  <c r="N326"/>
  <c r="N8"/>
  <c r="Q7" l="1"/>
  <c r="N7"/>
  <c r="N348"/>
  <c r="Q6" l="1"/>
  <c r="Q577" s="1"/>
  <c r="N424"/>
  <c r="N414" s="1"/>
  <c r="N6" l="1"/>
  <c r="N577" s="1"/>
</calcChain>
</file>

<file path=xl/sharedStrings.xml><?xml version="1.0" encoding="utf-8"?>
<sst xmlns="http://schemas.openxmlformats.org/spreadsheetml/2006/main" count="3491" uniqueCount="1426">
  <si>
    <t xml:space="preserve">Код строки
</t>
  </si>
  <si>
    <t xml:space="preserve">Код расхода по БК
</t>
  </si>
  <si>
    <t>1</t>
  </si>
  <si>
    <t>1.5.4.2.39. разработка и утверждение программ комплексного развития систем коммунальной инфраструктуры поселений, программ комплексного развития транспортной инфраструктуры поселений, программ комплексного развития социальной инфраструктуры поселений,  требования к которым устанавливаются Правительством Российской Федерации</t>
  </si>
  <si>
    <t xml:space="preserve">Российской Федерации
</t>
  </si>
  <si>
    <t>субъекта Российской Федерации</t>
  </si>
  <si>
    <t>плановый период</t>
  </si>
  <si>
    <t>номер статьи,(подстатьи), пункта (подпункта)</t>
  </si>
  <si>
    <t xml:space="preserve">дата вступления в силу и срок действия
</t>
  </si>
  <si>
    <t>раздел</t>
  </si>
  <si>
    <t>подраздел</t>
  </si>
  <si>
    <t>по плану</t>
  </si>
  <si>
    <t>по факту</t>
  </si>
  <si>
    <t>2</t>
  </si>
  <si>
    <t>3</t>
  </si>
  <si>
    <t>4</t>
  </si>
  <si>
    <t>5</t>
  </si>
  <si>
    <t>6</t>
  </si>
  <si>
    <t>7</t>
  </si>
  <si>
    <t>8</t>
  </si>
  <si>
    <t>10</t>
  </si>
  <si>
    <t>11</t>
  </si>
  <si>
    <t>12</t>
  </si>
  <si>
    <t>13</t>
  </si>
  <si>
    <t>14</t>
  </si>
  <si>
    <t>1000</t>
  </si>
  <si>
    <t xml:space="preserve">
x
</t>
  </si>
  <si>
    <t>1001</t>
  </si>
  <si>
    <t xml:space="preserve">
</t>
  </si>
  <si>
    <t>01</t>
  </si>
  <si>
    <t>06</t>
  </si>
  <si>
    <t>05</t>
  </si>
  <si>
    <t>02</t>
  </si>
  <si>
    <t>04</t>
  </si>
  <si>
    <t>09</t>
  </si>
  <si>
    <t>08</t>
  </si>
  <si>
    <t>03</t>
  </si>
  <si>
    <t>07</t>
  </si>
  <si>
    <t>1024</t>
  </si>
  <si>
    <t>1100</t>
  </si>
  <si>
    <t>1.3.1.6. создание условий для развития туризма</t>
  </si>
  <si>
    <t>Итого расходных обязательств муниципальных образований</t>
  </si>
  <si>
    <t>8000</t>
  </si>
  <si>
    <t>муниципального образования</t>
  </si>
  <si>
    <t>Федеральный Закон от 06.10.2003 № 131-ФЗ "Об общих принципах организации местного самоуправления"</t>
  </si>
  <si>
    <t>06.10.2003, не установлен</t>
  </si>
  <si>
    <t xml:space="preserve">Закон Томской области от 11 сентября 2007 г. N 198-ОЗ "О муниципальной службе в Томской области" </t>
  </si>
  <si>
    <t>ст. 11, п. 1</t>
  </si>
  <si>
    <t>01.01.2006, не установлен</t>
  </si>
  <si>
    <t>Федеральный Закон от 02.03.2007 № 25-ФЗ "О муниципальной службе в РФ"</t>
  </si>
  <si>
    <t>01.06.2007, не установлен</t>
  </si>
  <si>
    <t>01.01.2008, не установлен</t>
  </si>
  <si>
    <t>29.02.1993, не установлен</t>
  </si>
  <si>
    <t>01.01.2005, не установлен</t>
  </si>
  <si>
    <t>01.01.2009, не установлен</t>
  </si>
  <si>
    <t>в целом</t>
  </si>
  <si>
    <t>13.08.2014, не установлен</t>
  </si>
  <si>
    <t>п. 1</t>
  </si>
  <si>
    <t>23.04.2012, не установлен</t>
  </si>
  <si>
    <t>п.1-3</t>
  </si>
  <si>
    <t>ст. 15, п.1, п.п. 3</t>
  </si>
  <si>
    <t xml:space="preserve">
Гл. 1-2 Положения</t>
  </si>
  <si>
    <t xml:space="preserve">
13.07.2010, не установлен</t>
  </si>
  <si>
    <t>01.08.2006, не установлен</t>
  </si>
  <si>
    <t>01.01.2016- 31.12.2016</t>
  </si>
  <si>
    <t>01.01.2014, не установлен</t>
  </si>
  <si>
    <t>Гл.3, ст.15, п.1, п.п.5</t>
  </si>
  <si>
    <t>Гл.3, ст.15, п.1, п.п.6</t>
  </si>
  <si>
    <t>Постановление Администрации Колпашевского района от 14.09.2015 № 931 "О порядке расходования иных межбюджетных трансфертов, представленных из областного бюджета, на финансовое обеспечение мероприятий по временному социально-бытовому обустройству лиц, вынужденно покинувших территорию Украины и находящихся в помещениях, закрепленных за муниципальными учреждениями на праве оперативного управления или принадлежащих им на ином праве, определенных в качестве пунктов временного размещения" (в редакции от 30.09.2015 № 1001)</t>
  </si>
  <si>
    <t>14.09.2015- 25.12.2015</t>
  </si>
  <si>
    <t>Решение Думы Колпашевского района от 27.02.2007 № 297 "Об утверждении Положения о формировании, пополнении и учете районного страхового (аварийного) запаса материально-технических ресурсов для предприятий ЖКХ Колпашевского района" (от 26.12.2007 № 408)</t>
  </si>
  <si>
    <t>п.3 Положения</t>
  </si>
  <si>
    <t>27.02.2007- не установлен</t>
  </si>
  <si>
    <t>п.1</t>
  </si>
  <si>
    <t>10.09.2012, не установлен</t>
  </si>
  <si>
    <t>Решение Думы Колпашевского района от 23.04.2012 № 46 "О порядке расходования денежных средств, выделенных бюджету муниципального образования "Колпашевский район" из бюджета Томской области"</t>
  </si>
  <si>
    <t>Федеральный Закон от 21.12.1994 № 68-ФЗ "О защите населения и территорий от чрезвычайных ситуаций природного и техногенного характера"</t>
  </si>
  <si>
    <t>ст. 24</t>
  </si>
  <si>
    <t>24.12.1994, не установлен</t>
  </si>
  <si>
    <t>Закон Томской области от 11.11.2005 N 206-ОЗ "О защите населения и территорий Томской области от чрезвычайных ситуаций природного и техногенного характера"</t>
  </si>
  <si>
    <t>03.12.2005, не установлен</t>
  </si>
  <si>
    <t>в том числе:</t>
  </si>
  <si>
    <t>Решение Думы Колпашевского района от 29.11.2006 № 236 "Об утверждении Положения о порядке утилизации и переработки твердых бытовых отходов и промышленных отходов III-IV класса опасности и о порядке размещения, обустройства и содержания полигонов и санкционированных объектов в МО "Колпашевский район" (в редакции от 02.07.2009 № 682, от 16.12.2013 № 129)</t>
  </si>
  <si>
    <t>п.1-3 Положения</t>
  </si>
  <si>
    <t>01.07.2007, не установлен</t>
  </si>
  <si>
    <t xml:space="preserve">Решение Думы Колпашевского района от 29.11.2006 № 236 "Об утверждении Положения о порядке утилизации и переработки твердых бытовых отходов и промышленных отходов III-IV класса опасности и о порядке размещения, обустройства и содержания полигонов и санкционированных объектов в МО "Колпашевский район" (в редакции от 02.07.2009 № 682, от 16.12.2013 № 129)
</t>
  </si>
  <si>
    <t>Гл.3, ст.15, п.1, п.п. 14</t>
  </si>
  <si>
    <t>Постановление Администрации Томской области от 05.06.2014 N 215а "О Порядке предоставления иных межбюджетных трансфертов на приобретение модульных фельдшерско-акушерских пунктов"</t>
  </si>
  <si>
    <t>05.06.2014- 31.12.2014</t>
  </si>
  <si>
    <t>Решение Думы Колпашевского района от 26.01.2015 № 8 "Об утверждении положения о создании условий для оказания медицинской помощи населению на территории Колпашевского района в соответствии с территориальной программой государственных гарантий бесплатного оказания гражданам медицинской помощи"</t>
  </si>
  <si>
    <t>26.01.2015, не установлен</t>
  </si>
  <si>
    <t xml:space="preserve">Постановление Администрации Колпашеского района от 01.10.2014 № 1130 "О порядке расходования межбюджетного трансферта из областного бюджета бюджету муниципального образования «Колпашевский район» на приобретение модульных фельдшерско-акушерских пунктов" (в редакции от 19.12.2014 № 1534, от 27.12.2014 № 1160, от 04.03.2015 № 266)
</t>
  </si>
  <si>
    <t>01.10.2014- 31.03.2015</t>
  </si>
  <si>
    <t>Гл.3, ст.15, п. 1, п.п. 16</t>
  </si>
  <si>
    <t>Решение Думы Колпашевского района от 28.12.2005 № 50 "Об утверждении Положения о муниципальном архиве Колпашевского района"</t>
  </si>
  <si>
    <t>Гл.3, ст.15, часть 1, п.19.1</t>
  </si>
  <si>
    <t>ст. 10</t>
  </si>
  <si>
    <t>08.07.2007, не установлен</t>
  </si>
  <si>
    <t>01.01.2015, не установлен</t>
  </si>
  <si>
    <t>Гл.3, ст.15, п.1, п.п. 25</t>
  </si>
  <si>
    <t>01.01.2013, не установлен</t>
  </si>
  <si>
    <t>Решение Думы Колпашевскогот района от 29.04.2013 № 35 "О порядке использования средств бюджета муниципального образования "Колпашевский район" на реализацию мероприятий, направленных на содействие развитию малого и среднего предпринимательства" (в редакции от 05.09.2013 № 72, от 13.08.2014 № 76)</t>
  </si>
  <si>
    <t>29.04.2013, не установлен</t>
  </si>
  <si>
    <t>29.04.2013- 31.12.2020</t>
  </si>
  <si>
    <t>ст. 1</t>
  </si>
  <si>
    <t>Гл.3, ст.15, п.1, п.п.26</t>
  </si>
  <si>
    <t xml:space="preserve">п. 2-5 Положения,      </t>
  </si>
  <si>
    <t>30.03.2007, не установлен</t>
  </si>
  <si>
    <t xml:space="preserve">Федеральный Закон от 06.10.2003 № 131-ФЗ "Об общих принципах организации местного самоуправления" </t>
  </si>
  <si>
    <t>Гл.3, ст.15, п.1, п.п.27</t>
  </si>
  <si>
    <t>01.01.2007, не установлен</t>
  </si>
  <si>
    <t>(684)</t>
  </si>
  <si>
    <t>Решение Думы Колпашевского района от 15.12.2014 № 161 "О порядке расходования денежных средств, выделенных бюджету муниципального образования "Колпашевский район" на осуществление переданных полномочий по решению вопросов местного значения поселений Колпашевского района"</t>
  </si>
  <si>
    <t>Решение Думы Колпашевского района от 15.12.2014 № 160 "Об организации библиотечного обслуживания населения сельских поселений Колпашевского района, комплектовании и обеспечении сохранности библиотечных фондов библиотек сельских поселений Колпашевского района"</t>
  </si>
  <si>
    <t>Постановление Администрации Колпашевского района от 30.01.2015 № 79 "Об утверждении Порядка расходования иных межбюджетных трансфертов, выделяемых бюджету муниципального образования "Колпашевский район" на осуществление переданных полномочий по решению вопроса местного значения по организации библиотечного обслуживания населения, комплектованию и обеспечению сохранности библиотечных фондов библиотек Колпашевского городского поселения"</t>
  </si>
  <si>
    <t>ст. 34</t>
  </si>
  <si>
    <t>ст. 9-13</t>
  </si>
  <si>
    <t>Решение Думы Колпашевского района от 08.10.2005 № 418 "Об утверждении положений " (Приложение 1)</t>
  </si>
  <si>
    <t xml:space="preserve">п.2-4 Положения </t>
  </si>
  <si>
    <t xml:space="preserve">01.01.2006, не установлен </t>
  </si>
  <si>
    <t>06.10.2003, не утановлен</t>
  </si>
  <si>
    <t>п.1-2</t>
  </si>
  <si>
    <t>31.05.2006, не установлен</t>
  </si>
  <si>
    <t>Решение Думы Колпашевского района от 25.03.2015 № 30 "О порядке расходования денежных средств, выделенных бюджету муниципального образования "Колпашевский район" на осуществление переданных полномочий по решению вопросов местного значения"</t>
  </si>
  <si>
    <t>ст.17, п.1, п.п. 3</t>
  </si>
  <si>
    <t>Решение Думы Колпашевского района от 14.07.2006 № 176 "О финансировании расходов, связанных с размещением заказа на поставку товаров, выполнение работ и оказание услуг для муниципальных нужд" (в редакции от 28.04.2008 № 467)</t>
  </si>
  <si>
    <t>п. 1-4</t>
  </si>
  <si>
    <t>14.07.2006, не установлен</t>
  </si>
  <si>
    <t>Постановление Правительства РФ от 30.12.2003 N 794 "О единой государственной системе предупреждения и ликвидации чрезвычайных ситуаций"</t>
  </si>
  <si>
    <t>п.8, п.9, п.20, п.30</t>
  </si>
  <si>
    <t>20.01.2004, не установлен</t>
  </si>
  <si>
    <t>Постановление Администрации Томской области от 17.08.2007 N 122а "Об утверждении Положения о территориальной подсистеме единой государственной системы предупреждения и ликвидации чрезвычайных ситуаций Томской области"</t>
  </si>
  <si>
    <t>п. 32</t>
  </si>
  <si>
    <t>17.08.2007, не установлен</t>
  </si>
  <si>
    <t>20.11.2015, не установлен</t>
  </si>
  <si>
    <t>ст.57, п.1, п.2</t>
  </si>
  <si>
    <t>25.06.2002, не установлен</t>
  </si>
  <si>
    <t>ст. 22, п.1</t>
  </si>
  <si>
    <t>29.01.2007, не установлен</t>
  </si>
  <si>
    <t>Федеральный закон от 26.11.1996 № 138-ФЗ "Об обеспечении конституционных прав граждан Российской Федерации избирать и быть избранными в органы местного самоуправления"</t>
  </si>
  <si>
    <t>ст.4, п.4</t>
  </si>
  <si>
    <t>02.12.1996, не установлен</t>
  </si>
  <si>
    <t>Закон Томской области от 14.02.2005 № 29-ОЗ "О муниципальных выборах в Томской области"</t>
  </si>
  <si>
    <t>ст. 46, п.1</t>
  </si>
  <si>
    <t>26.02.2005, не установлен</t>
  </si>
  <si>
    <t>с. 17, п.1, п.п. 5</t>
  </si>
  <si>
    <t>Закон Томской области от 10.04.2003 № 50-ОЗ "Об избирательных комиссиях, комиссиях референдума в Томской области"</t>
  </si>
  <si>
    <t>ст.15, п.1</t>
  </si>
  <si>
    <t>06.05.2003, не установлен</t>
  </si>
  <si>
    <t>Федеральный закон от 10.01.2003 № 20-ФЗ "О Государственной автоматизированной системе Российской Федерации "Выборы"</t>
  </si>
  <si>
    <t>ст.25, п.1, п.2</t>
  </si>
  <si>
    <t>24.01.2003, не установлен</t>
  </si>
  <si>
    <t>Гл.3, ст.17, п. 1, п.п. 8.1.</t>
  </si>
  <si>
    <t>Решение Думы Колпашевского района от 08.10.2005 № 417 "О Положении об организации профессиональной подготовки кадров органов местного самоуправления Колпашевского района и работников органов Администрации Колпашевского района" (в редакции от 17.06.2013 № 57)</t>
  </si>
  <si>
    <t>п. 1-3</t>
  </si>
  <si>
    <t xml:space="preserve">01.01.2012, не установлен </t>
  </si>
  <si>
    <t>(659)</t>
  </si>
  <si>
    <t>Решение Думы Колпашевского района от 26.01.2015 № 8 "Об утверждении положения о создании условий для оказания медицинской помощи населению на территории Колпашевского района в соответствии с территориальной программой государственных гарантий бесплатного оказания гражданам медицинской помощи" (в редакции от 27.11.2015 № 39)</t>
  </si>
  <si>
    <t>Федеральный Закон от 12.01.1996 № 7-ФЗ "О некоммерческих организациях"</t>
  </si>
  <si>
    <t>ст. 31</t>
  </si>
  <si>
    <t>24.01.1996, не установлен</t>
  </si>
  <si>
    <t>Решение Думы Колпашевского района от 25.11.2013 № 107 "О финансировании за счет средств бюджета МО "Колпашевский район" мероприятий направленных на поддержку социально-орентированных некомерческих организаций, не являющихся муниципальными учреждениями" (в редакции от 15.12.2014 № 154)</t>
  </si>
  <si>
    <t>25.11.2013, не установлен</t>
  </si>
  <si>
    <t>Федеральный закон от 21 декабря 1996 г. N 159-ФЗ "О дополнительных гарантиях по социальной поддержке детей-сирот и детей, оставшихся без попечения родителей"</t>
  </si>
  <si>
    <t>ст.8</t>
  </si>
  <si>
    <t>23.12.1998, не установлен</t>
  </si>
  <si>
    <t>Решение Думы Колпашевского района от 25.11.2011 № 150 "О порядке расходования бюджетных ассигнований, выделенных бюджету муниципального образования «Колпашевский район» из бюджета Томской области на исполнение судебных решений"</t>
  </si>
  <si>
    <t>25.11.2011, не установлен</t>
  </si>
  <si>
    <t>ст.15.1, п.2</t>
  </si>
  <si>
    <t>Ст. 4, п. 2,3 Положения</t>
  </si>
  <si>
    <t>Решение Думы Колпашевского района от 31.10.2006 № 222 "Об утверждении положения о присвоении звания "Человек года" на территории муниципального образования "Колпашевский район"</t>
  </si>
  <si>
    <t>Гл. 6- 9 Положения</t>
  </si>
  <si>
    <t>31.10.2006, не установлен</t>
  </si>
  <si>
    <t>п.2</t>
  </si>
  <si>
    <t>19.12.2012, не установлен</t>
  </si>
  <si>
    <t>Закон Томской области от 07.09.2009 N 169-ОЗ "О взаимодействии органов государственной власти Томской области с Ассоциацией "Совет муниципальных образований Томской области"</t>
  </si>
  <si>
    <t>ст. 6,7</t>
  </si>
  <si>
    <t>26.09.2009, не установлен</t>
  </si>
  <si>
    <t>Решение Думы Колпашевского района от 28.02.2006 № 82 "О вступлении в Совет Муниципальных образований Томской области" (в редакции от 22.12.2006 № 255, от 26.02.2010 № 814 )</t>
  </si>
  <si>
    <t>28.02.2006, не установлен</t>
  </si>
  <si>
    <t>Федеральный закон от 20.08.2004 N 113-ФЗ "О присяжных заседателях федеральных судов общей юрисдикции в Российской Федерации"</t>
  </si>
  <si>
    <t>ст. 5, п. 14</t>
  </si>
  <si>
    <t>23.08.2004, не установлен</t>
  </si>
  <si>
    <t xml:space="preserve">Закон Томской области от 29.12.2007 N 320-ОЗ "Об утверждении Методики распределения субвенций между бюджетами муниципальных образований Томской области на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 </t>
  </si>
  <si>
    <t xml:space="preserve">Постановление Администрации Колпашевского района от 30.06.2010 № 862 "Об установлении расходных обязательств по осуществлению отдельных государственных полномочий по составлению (изменению и дополнению) списков кандидатов в присяжные заседатели федеральных судов общей юрисдикции в РФ"         </t>
  </si>
  <si>
    <t>01.07.2010 - до окончания срока действия ЗТО от 29.12.2007 № 320-ОЗ</t>
  </si>
  <si>
    <t>Федеральный закон от 22.10.2004 N 125-ФЗ "Об архивном деле в Российской Федерации"</t>
  </si>
  <si>
    <t>27.10.2004, не установлен</t>
  </si>
  <si>
    <t xml:space="preserve">Закон Томской области от 10.11.2006 N 261-ОЗ "О наделении органов местного самоуправления отдельными государственными полномочиями по хранению, комплектованию, учету и использованию архивных документов, относящихся к собственности Томской области" </t>
  </si>
  <si>
    <t>вводиться в действие ежегодно</t>
  </si>
  <si>
    <t>п.1-4</t>
  </si>
  <si>
    <t>01.07.2010, до окончания срока действия ЗТО от 10.11.2006 № 261-ОЗ</t>
  </si>
  <si>
    <t xml:space="preserve">Закон Томской области от 14.10.2005 N 191-ОЗ "О наделении органов местного самоуправления отдельными государственными полномочиями по расчету и предоставлению дотаций поселениям Томской области за счет средств областного бюджета" </t>
  </si>
  <si>
    <t>п. 1-5</t>
  </si>
  <si>
    <t xml:space="preserve">Постановление Администрации Колпашевского района от 29.06.2010 № 845 "Об установлении расходных обязательств по осуществлению отдельных государственных полномочий по расчету и предоставлению дотаций поселениям, входящим в состав МО "Колпашевский район" </t>
  </si>
  <si>
    <t>01.07.2010, до окончания действия ЗТО от 14.10.2005 № 191-ОЗ</t>
  </si>
  <si>
    <t>Федеральный закон от 29 декабря 2012 г. N 273-ФЗ
"Об образовании в Российской Федерации"</t>
  </si>
  <si>
    <t>01.09.2013, не установлен</t>
  </si>
  <si>
    <t>ст.47, ч.5, п.7</t>
  </si>
  <si>
    <t>Закон Томской области от 15.12.2004 N 248-ОЗ "О наделении органов местного самоуправления отдельными государственными полномочиями по выплате надбавок к тарифной ставке (должностному окладу) педагогическим работникам и руководителям муниципальных образовательных учреждений"</t>
  </si>
  <si>
    <t>ст. 2-5</t>
  </si>
  <si>
    <t>01.01.2006 вводится в действие ежегодно</t>
  </si>
  <si>
    <t>Постановление Администрации Колпашевского района  от 26.06.2010 № 829 "Об установлении расходных обязательств по осуществлению отдельных государственных полномочий по выплате надбавок к тарифной ставке (должностному окладу) педагогическим работникам и руководителм МОУ" (в редакции от 28.11.2013 № 1232)</t>
  </si>
  <si>
    <t xml:space="preserve">01.07.2010-до окончания срока действия ЗТО от 15.12.2004 № 248-ОЗ </t>
  </si>
  <si>
    <t>ст. 8</t>
  </si>
  <si>
    <t xml:space="preserve">Закон Томской области от 11.09.2007 N 188-ОЗ "О наделении органов местного самоуправления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закрепленного жилого помещения" </t>
  </si>
  <si>
    <t>ст. 3,6</t>
  </si>
  <si>
    <t>01.01.2008, вводиться ежегодно ЗТО "Об областном бюджете на очередной финансовый год"</t>
  </si>
  <si>
    <t>Постановление Администрации Колпашевского района от 30.06.2010 № 863 "Об установлении расходных обязательств по осуществлению отдельных государственных полномочий" (в редакцтт от 19.06.2012 № 577, от 13.02.2013 № 119)</t>
  </si>
  <si>
    <t xml:space="preserve">01.07.2010, до окончания срока действия ЗТО от 11.09.2007 № 188-ОЗ </t>
  </si>
  <si>
    <t>Федеральный закон от 24.04.2008 N 48-ФЗ "Об опеке и попечительстве"</t>
  </si>
  <si>
    <t>01.09.2008, не установлен</t>
  </si>
  <si>
    <t>Закон Томской области от 15.12.2004 N 246-ОЗ "О наделении органов местного самоуправления отдельными государственными полномочиями в области социальной поддержки в отношении детей-сирот и детей, оставшихся без попечения родителей, а также лиц из числа детей-сирот и детей, оставшихся без попечения родителей"</t>
  </si>
  <si>
    <t>ст.1 п.п.1)</t>
  </si>
  <si>
    <t>п.1.3.</t>
  </si>
  <si>
    <t xml:space="preserve">01.07.2010- до окончания срока действия ЗТО от 15.12.2004 № 246-ОЗ </t>
  </si>
  <si>
    <t>ст.47</t>
  </si>
  <si>
    <t>Закон Томской области от 09.12.2013 N 214-ОЗ "О наделении органов местного самоуправления отдельными государственными полномочиями по обеспечению обучающихся с ограниченными возможностями здоровья,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питанием, одеждой, обувью, мягким и жестким инвентарем и обеспечению обучающихся с ограниченными возможностями здоровья, не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бесплатным двухразовым питанием"</t>
  </si>
  <si>
    <t>ст.5</t>
  </si>
  <si>
    <t>01.01.2014, вводится в действие ежегодно ЗТО о бюджете ТО</t>
  </si>
  <si>
    <t>01.01.2014, до окончания действия ЗТО от 09.12.2013 № 214-ОЗ</t>
  </si>
  <si>
    <t>Федеральный закон от 21 декабря 1996 г. N 159-ФЗ
"О дополнительных гарантиях по социальной поддержке детей-сирот и детей, оставшихся без попечения родителей"</t>
  </si>
  <si>
    <t>23.12.1996, не установлен</t>
  </si>
  <si>
    <t>ст.1 п.п.5)</t>
  </si>
  <si>
    <t>вводится в действие ежегодно</t>
  </si>
  <si>
    <t>п.1.3</t>
  </si>
  <si>
    <t>01.07.2010, до окончания срока действия ЗТО от 15.12.2004 № 246-ОЗ</t>
  </si>
  <si>
    <t>Кодекс Российской Федерации об административных правонарушениях
от 30 декабря 2001 г. N 195-ФЗ</t>
  </si>
  <si>
    <t>ст.22.1</t>
  </si>
  <si>
    <t>01.07.2002, не установлен</t>
  </si>
  <si>
    <t>Закон Томской области от 24.11.2009 N 261-ОЗ "О наделении органов местного самоуправления отдельными государственными полномочиями по созданию и обеспечению деятельности административных комиссий в Томской области"</t>
  </si>
  <si>
    <t>ст.4</t>
  </si>
  <si>
    <t>Постановление Администрации Колпашевского района от 30.06.2010 № 865 "Об установлении расходного обязательства МО "Колпашевский район" по осуществлению отдельных государственных полномочий по созданию и обеспечению деятельности административных комиссий"</t>
  </si>
  <si>
    <t>01.07.2010, до окончания срока действия ЗТО от 24.11.2009 № 261-ОЗ</t>
  </si>
  <si>
    <t>Федеральный закон от 24.06.1999 N 120-ФЗ "Об основах системы профилактики безнадзорности и правонарушений несовершеннолетних"</t>
  </si>
  <si>
    <t>ст. 2, п.п.2; ст. 11, п.п. 1;  ст. 25, п.п. 1, п.п. 3</t>
  </si>
  <si>
    <t>28.06.1999, не установлен</t>
  </si>
  <si>
    <t>Закон Томской области от 29.12.2005 N 241-ОЗ "О наделении органов местного самоуправления государственными полномочиями по созданию и обеспечению деятельности комиссий по делам несовершеннолетних и защите их прав"</t>
  </si>
  <si>
    <t>Ст. 1-3</t>
  </si>
  <si>
    <t>вводится ежегодно ЗТО об областном бюджете на очередной финансовый год</t>
  </si>
  <si>
    <t>Постановление Администрации Колпашевского района от 30.06.2010 № 860 "Об установлении расходного обязательства муниципального образования "Колпашевский район" по осуществлению отдельных государственных полномочий по созданию и обеспечению деятельности комиссий по делам несовершенннолетних и защите их прав"</t>
  </si>
  <si>
    <t>01.07.2010, до окончания срока действия ЗТО от 29.12.2005 № 241-ОЗ</t>
  </si>
  <si>
    <t>27.12.1998, не установлен</t>
  </si>
  <si>
    <t>Закон Томской области от 28.12.2007 № 298-ОЗ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в Томской области"</t>
  </si>
  <si>
    <t>01.01.2008, вводится ежегодно ЗТО об областном бюджете на очередной финансовый год</t>
  </si>
  <si>
    <t>01.07.2010, до окнчания срока действия ЗТО от 28.12.2007 № 298-ОЗ</t>
  </si>
  <si>
    <t xml:space="preserve">Закон Томской области от 07.07.2009 N 104-ОЗ "О наделении органов местного самоуправления отдельными государственными полномочиями по предоставлению, переоформлению и изъятию горных отводов для разработки месторождений и проявлений общераспространенных полезных ископаемых" </t>
  </si>
  <si>
    <t>ст. 7 п.1</t>
  </si>
  <si>
    <t>Постановление Администрации Колпашевского района от 30.06.2010 № 866 "Об установлении расходного обязательства МО "Колпашевский район" по осуществлению отдельных государственных полномочий по предоставлению, переоформлению и изъятию горных отводов для разработки месторождений и проявлений общераспространенных полезных ископаемых в Томской области"</t>
  </si>
  <si>
    <t>01.07.2010- до окончания срока действия ЗТО от 07.07.2009 № 104-ОЗ</t>
  </si>
  <si>
    <t>Закон Томской области от 09.12.2013 N 216-ОЗ "О наделении органов местного самоуправления отдельными государственными полномочиями по регистрации коллективных договоров"</t>
  </si>
  <si>
    <t>Постановление Администрации Колпашевского района от 30.12.2013 № 1405 "Об установлении расходных обязательств по осуществлению отдельных государственных полномочий по регистрации коллективных договоров"</t>
  </si>
  <si>
    <t>01.01.2014, до окончания срока действия ЗТО от 09.12.2013 № 216-ОЗ</t>
  </si>
  <si>
    <t>Постановление Главного государственного санитарного врача РФ от 6 мая 2010 г. N 54
"Об утверждении СП 3.1.7.2627-10"</t>
  </si>
  <si>
    <t>раздел IX, п. 9.2.</t>
  </si>
  <si>
    <t>06.05.2010, не установлен</t>
  </si>
  <si>
    <t xml:space="preserve">Закон Томской области от 11.04.2013 N 51-ОЗ "О наделении органов местного самоуправления отдельными государственными полномочиями по регулированию численности безнадзорных животных" </t>
  </si>
  <si>
    <t>01.06.2013, вводится в действие ежегодно ЗТО о бюджете ТО</t>
  </si>
  <si>
    <t>Постановление Администрации Колпашевского района от 02.07.2013 № 625 "Об установлении расходного обязательства муниципального образования "Колпашевский район" по осуществлению отдельных государственных полномочий по Томской области по регулированию численности безнадзорных животных на территории муниципального образования "Колпашевский район"</t>
  </si>
  <si>
    <t>01.06.2013, до окончания действия ЗТО от 11.04.2013 № 51-ОЗ</t>
  </si>
  <si>
    <t xml:space="preserve">Закон Томской области от 18.03.2003 N 36-ОЗ "О наделении органов местного самоуправления Томской области отдельными государственными полномочиями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 </t>
  </si>
  <si>
    <t>ст. 2-4</t>
  </si>
  <si>
    <t>01.05.2006 вводиться в действие ежегодно</t>
  </si>
  <si>
    <t>п.1-6</t>
  </si>
  <si>
    <t>01.07.2010-До окончания срока действия ЗТО от 18.03.2003 № 36-ОЗ</t>
  </si>
  <si>
    <t>Закон Томской области от 09.12.2013 N 213-ОЗ "О наделении органов местного самоуправления отдельными государственными полномочиями по обеспечению предоставления бесплатной методической, психолого педагогической, диагностической и консультативной помощи, в том числе в дошкольных образовательных организациях и общеобразовательных организациях, если в них созданы соответствующие консультационные центры, родителям (законным представителям) несовершеннолетних обучающихся, обеспечивающих получение детьми дошкольного образования в форме семейного образования"</t>
  </si>
  <si>
    <t>01.09.2013, вводится в действие ежегодно ЗТО о бюджете ТО</t>
  </si>
  <si>
    <t>Постановление Администрации Колпашевского района от 15.01.2014 № 15 "Об установлении расходных обязательств по осуществлению отдельных государственных полномочий, переданных в соответствии с Законом Томской области от 09.12.2013 № 213-ОЗ"</t>
  </si>
  <si>
    <t>01.01.2014, до окончания действия ЗТО от 09.12.2013 № 213-ОЗ</t>
  </si>
  <si>
    <t>Федеральный закон от 25.10.2002 № 125-ФЗ "О жилищных субсидиях гражданам, выезжающим из районов Крайнего Севера и приравненных к ним местностей"</t>
  </si>
  <si>
    <t>ст. 3</t>
  </si>
  <si>
    <t>01.01.2003, не установлен</t>
  </si>
  <si>
    <t xml:space="preserve">Закон Томской области от 13.04.2006 N 73-ОЗ "О наделении органов местного самоуправления государственными полномочиями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 </t>
  </si>
  <si>
    <t>08.05.2006, вводиться ежегодно ЗТО "Об областном бюджете на очередной финансовый год"</t>
  </si>
  <si>
    <t>01.01.2011, не установлен</t>
  </si>
  <si>
    <t>01.01.2013 не установлен</t>
  </si>
  <si>
    <t>Гл.3, ст.15, п. 1, п.п. 20</t>
  </si>
  <si>
    <t>ст. 15</t>
  </si>
  <si>
    <t>16.07.2012, не установлен</t>
  </si>
  <si>
    <t>Федеральный закон от 28.03.1998 N 53-ФЗ "О воинской обязанности и военной службе"</t>
  </si>
  <si>
    <t>ст. 8, п. 2</t>
  </si>
  <si>
    <t>30.03.1998, не установлен</t>
  </si>
  <si>
    <t>21.12.2015- 25.12.2015</t>
  </si>
  <si>
    <t>(320)</t>
  </si>
  <si>
    <t>1939 (357)</t>
  </si>
  <si>
    <t>Решение Думы Колпашевского района от 21.12.2015 № 51 "О предоставлении иных межбюджетных трансфертов поселениям Колпашевского района на разработку программ комплексного развития коммунальной инфраструктуры"</t>
  </si>
  <si>
    <t>(617)</t>
  </si>
  <si>
    <t xml:space="preserve">ст. 15, ч. 1, п 11.                                                                                                                                                                          </t>
  </si>
  <si>
    <t>ст. 22</t>
  </si>
  <si>
    <t>Решение Думы Колпашевского района от 28.08.2009 № 691 "О введении НСОТ работников муниципальных общеобразовательных учреждений" (в редакции от 07.12.2009 № 742, от 25.12.2009 № 755, от 24.05.2010 № 838, от 24.05.2012 № 83, от 28.05.2014 № 50, от 27.04.2015 № 35)</t>
  </si>
  <si>
    <t xml:space="preserve">01.09.2013, не установлен </t>
  </si>
  <si>
    <t xml:space="preserve">Закон Томской области от 28.12.2010 N 336-ОЗ "О предоставлении межбюджетных трансфертов" </t>
  </si>
  <si>
    <t>абз 7 п.1 ст.1</t>
  </si>
  <si>
    <t>(570)</t>
  </si>
  <si>
    <t>ст. 23</t>
  </si>
  <si>
    <t>Решение Думы Колпашевского района от 26.01.2015 № 1 "Об утверждении Положения о порядке финансирования расходов на создание условий для осуществления присмотра и ухода за детьми, содержание детей в муниципальных образовательных организациях муниципального образования "Колпашевский район" за счет средств бюджета муниципального образования "Колпашевский район"  (в редакции решения от 29.02.2016 № 7)</t>
  </si>
  <si>
    <t>(578)</t>
  </si>
  <si>
    <t>01.09.2019, не установлен</t>
  </si>
  <si>
    <t>01.01.2010, не установлен</t>
  </si>
  <si>
    <t>01.04.2013, не установлен</t>
  </si>
  <si>
    <t>(574)</t>
  </si>
  <si>
    <t>(683)</t>
  </si>
  <si>
    <t>(679)</t>
  </si>
  <si>
    <t xml:space="preserve"> ст. 47, ч.5, п. 7</t>
  </si>
  <si>
    <t>(612)</t>
  </si>
  <si>
    <t xml:space="preserve"> 01.09.2013, не установлен </t>
  </si>
  <si>
    <t xml:space="preserve"> ст. 36, ч.14</t>
  </si>
  <si>
    <t>(660)</t>
  </si>
  <si>
    <t>ст. 15, п.1, п.п. 4</t>
  </si>
  <si>
    <t>Гл.3, ст.15, п.1, п.п.6.2.</t>
  </si>
  <si>
    <t>Гл.3, ст.15, п.1, п.п. 9</t>
  </si>
  <si>
    <t xml:space="preserve">ст. 15, п. 1, п.п 11.                                                                                                                                                                          </t>
  </si>
  <si>
    <t>ст. 22, 23, 24</t>
  </si>
  <si>
    <t xml:space="preserve">ст. 15, п.1, п.п. 11.                                                                                                                                                                                </t>
  </si>
  <si>
    <t>ст. 15, ч.1, п. 11.</t>
  </si>
  <si>
    <t xml:space="preserve">  ст. 9, ч.1, п. 2,5</t>
  </si>
  <si>
    <t>Решение Думы Колпашевского района от 10.12.2005 № 31 "Об утверждении Положения об организации предоставления дополнительного образования и финансирования учреждений дополнительного образования детей в Колпашевском районе" (в редакции решений от 29.05.2015 № 44, от 29.02.2016 № 8)</t>
  </si>
  <si>
    <t xml:space="preserve">Закон Томской области от 12.08.2013 № 149-ОЗ "Об образовании в Томской области" </t>
  </si>
  <si>
    <t xml:space="preserve"> Федеральный закон от 29.12.2012 № 273-ФЗ "Об образовании в Российской Федерации" </t>
  </si>
  <si>
    <t>Федеральный закон от 06.10.2003 № 131-ФЗ "Об общих принципах организации местного самоуправления в РФ"</t>
  </si>
  <si>
    <t>Гл.3, ст.15, п.1, п.п.12</t>
  </si>
  <si>
    <t>Гл.3, ст.15, часть 1, п.19.2</t>
  </si>
  <si>
    <t>Решение Думы Колпашевского района от 25.12.2009 № 774 "О порядке использования средств бюджета муниципального образования "Колпашевский район" на реализацию мероприятий по созданию условий для развития местного традиционного народного художественного творчества в поселениях, входящих в состав Колпашевского района" (в редакции от 16.04.2010 № 824, от 23.04.2012 № 66, от 28.04.2014 № 40, от 15.12.2014 № 152, от 25.03.2015 № 28)</t>
  </si>
  <si>
    <t xml:space="preserve">Закон Томской области от 11.09.2007 N 198-ОЗ "О муниципальной службе в Томской области" </t>
  </si>
  <si>
    <t xml:space="preserve">Закон Томской области от 14.05.2005 N 78-ОЗ "О гарантиях и компенсациях за счет средств областного бюджета для лиц, проживающих в местностях, приравненных к районам Крайнего Севера" </t>
  </si>
  <si>
    <t>Закон РФ от 19.02.1993 N 4520-I "О государственных гарантиях и компенсациях для лиц, работающих и проживающих в районах Крайнего Севера и приравненных к ним местностях"</t>
  </si>
  <si>
    <t>Федеральный закон от 12.06.2002 N 67-ФЗ "Об основных гарантиях избирательных прав и права на участие в референдуме граждан Российской Федерации"</t>
  </si>
  <si>
    <t>Закон Томской области от 12.01.2007 N 29-ОЗ "О референдуме Томской области и местном референдуме"</t>
  </si>
  <si>
    <t>ст. 17, п.1, п.п.1</t>
  </si>
  <si>
    <t>Гл.3, ст.17, п. 1, п.п. 9.</t>
  </si>
  <si>
    <t>Гл.3, ст.20, п. 5.</t>
  </si>
  <si>
    <t>Федеральный закон от 21.12.1996 N 159-ФЗ "О дополнительных гарантиях по социальной поддержке детей-сирот и детей, оставшихся без попечения родителей"</t>
  </si>
  <si>
    <t>Гл.3, ст.15.1. п. 1, п.п. 8.</t>
  </si>
  <si>
    <t>Постановление Администрации Колпашевского района от 02.04.2010 № 512 "Об утверждении Методологии расчёта долговой нагрузки на бюджет муниципального образования "Колпашевский район"  с учётом действующих и планируемых к принятию долговых обязательств  на  среднесрочный прогноз"</t>
  </si>
  <si>
    <t>02.04.2010, не установлен</t>
  </si>
  <si>
    <t>Постановление Главы Колпашевского района от 22.06.2009 № 566 "Об утверждении Положения о порядке ведения муниципальной долговой книги муниципального образования "Колпашевский район"</t>
  </si>
  <si>
    <t>22.06.2009, не установлен</t>
  </si>
  <si>
    <t>28.04.2014, не установлен</t>
  </si>
  <si>
    <t>16.04.2015, не установлен</t>
  </si>
  <si>
    <t>Закон Томской области от 29.12.2015 N 215-ОЗ "О наделении органов местного самоуправления отдельными государственными полномочиями на подготовку и проведение на территории Томской области Всероссийской сельскохозяйственной переписи в 2016 году"</t>
  </si>
  <si>
    <t>Федеральный закон от 21 июля 2005 г. N 108-ФЗ
"О Всероссийской сельскохозяйственной переписи"</t>
  </si>
  <si>
    <t>21.06.2005, не установлен</t>
  </si>
  <si>
    <t>1020</t>
  </si>
  <si>
    <t>22.06.2015, не установлен</t>
  </si>
  <si>
    <t>Решение Думы Колпашевского района от 13.08.2014 № 75 "О финансировании за счет средств бюджета муниципального образования "Колпашевский район" мероприятий, направленных на поддержку садоводчиских, огороднических и дачных некомерческих объединений"</t>
  </si>
  <si>
    <t xml:space="preserve">Постановление Администрации Колпашевского района от 30.06.2010 № 855 "Об установлении расходных обязательств по осуществлению отдельных государственных полномочий по государственной поддержке сельскохозяйственного производства" </t>
  </si>
  <si>
    <t>01.07.2010, до окончания действия ЗТО от 29.12.2005 № 248-ОЗ</t>
  </si>
  <si>
    <t>Постановление Администрации Колпашевского района от 30.06.2010 № 863 "Об установлении расходных обязательств по осуществлению отдельных государственных полномочий" (в редакции от 13.02.2013 № 119, от 19.06.2012 № 577, от 13.02.2013 № 119)</t>
  </si>
  <si>
    <t>Постановление Администрации Колпашевского района от 29.12.2011 № 1426 "Об утверждении Порядка использования бюджетных ассигнований резервного фонда Администрации Колпашевского района" (в редакции от 26.01.2012 № 61, от 15.04.2014 № 344, от 03.04.2015 № 379, от 26.05.2016 № 578)</t>
  </si>
  <si>
    <t>25.11.2013- 31.12.2020</t>
  </si>
  <si>
    <t>подпрограмма</t>
  </si>
  <si>
    <t>01.01.2016-31.12.2021</t>
  </si>
  <si>
    <t>п.2,3 порядка</t>
  </si>
  <si>
    <t>01.01.2012, не установлен</t>
  </si>
  <si>
    <t>Федеральный закон от 29.12.2006 N 264-ФЗ "О развитии сельского хозяйства"</t>
  </si>
  <si>
    <t>ст.7, п.1-2</t>
  </si>
  <si>
    <t>11.01.2007, не установлен</t>
  </si>
  <si>
    <t>Закон Томской области от 29.12.2005 N 248-ОЗ "О наделении органов местного самоуправления отдельными государственными полномочиями по государственной поддержке сельскохозяйственного производства"</t>
  </si>
  <si>
    <t>ст. 4,5</t>
  </si>
  <si>
    <t>Закон Российской Федерации от 21.02.1992 N 2395-I "О недрах"</t>
  </si>
  <si>
    <t>ст.3</t>
  </si>
  <si>
    <t>21.02.1992, не установлен</t>
  </si>
  <si>
    <t>Постановление Администрации Томской области от 17.09.2014 N 341а "О предоставлении из областного бюджета бюджетам муниципальных образований Томской области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помещениях, закрепленных за муниципальными учреждениями на праве оперативного управления или принадлежащих им на ином праве, определенных в качестве пунктов временного размещения"</t>
  </si>
  <si>
    <t>30.09.2014, не установлен</t>
  </si>
  <si>
    <t xml:space="preserve">Решение Думы Колпашевского района  от 23.04.2012 № 46 " О порядке расходования денежных средств, выделенных бюджету муниципального образования "Колпашевский район" из бюджета Томской области"
</t>
  </si>
  <si>
    <t>01.01.2016, не установлен</t>
  </si>
  <si>
    <t>Решение Думы Колпашевского района от 28.06.2016 № 56 "О порядке и случаях использования собственных материальных ресурсов и финансовых средств муниципального образования "Колпашевский район" для осуществления переданных полномочий по решению вопросов местного значения поселений Колпашевского района"</t>
  </si>
  <si>
    <t>28.06.2016, не установлен</t>
  </si>
  <si>
    <t>01.01.2017, не установлен</t>
  </si>
  <si>
    <t>23.05.2012, не установлен</t>
  </si>
  <si>
    <r>
      <t>наименование, номер и дата</t>
    </r>
    <r>
      <rPr>
        <b/>
        <sz val="9"/>
        <rFont val="Times New Roman"/>
        <family val="1"/>
        <charset val="204"/>
      </rPr>
      <t xml:space="preserve">
</t>
    </r>
  </si>
  <si>
    <t>25.04.2014, не установлен</t>
  </si>
  <si>
    <t>(564) (565) (628) (663)</t>
  </si>
  <si>
    <t>01.09.2015, не установлен</t>
  </si>
  <si>
    <t>(208 567)</t>
  </si>
  <si>
    <t>Закон РФ от 09.10.1992 N 3612-I "Основы законодательства Российской Федерации о культуре"</t>
  </si>
  <si>
    <t>09.10.1992, не установлен</t>
  </si>
  <si>
    <t>Федеральный закон от 04.12.2007 N 329-ФЗ "О физической культуре и спорте в Российской Федерации"</t>
  </si>
  <si>
    <t>ст.9</t>
  </si>
  <si>
    <t>30.03.2008, не установлен</t>
  </si>
  <si>
    <t>Закон Томской области от 07.06.2010 N 94-ОЗ "О физической культуре и спорте в Томской области"</t>
  </si>
  <si>
    <t>27.06.2010, не установлен</t>
  </si>
  <si>
    <t>ст.19-1</t>
  </si>
  <si>
    <t>(499 710)</t>
  </si>
  <si>
    <t>(100 300)</t>
  </si>
  <si>
    <t>(100 307)</t>
  </si>
  <si>
    <t>Решение Думы Колпашевского района от 19.11.2012 № 142 "Об утверждении Положения «О звании «Почётный гражданин Колпашевского района» (в редакции от 28.03.2017 № 17)</t>
  </si>
  <si>
    <t>Решение Думы Колпашевского района от 28.03.2017 № 15 "О финансировании расходов на обеспечение условий для развития физической культуры и массового спорта на территории Колпашевского района"</t>
  </si>
  <si>
    <t>Постановление Администрации Колпашевского района от 30.12.2014 № 1636 "Об утверждении Порядка организации библиотечного обслуживания населения сельских поселений Колпашевского района, комплектования и обеспечения сохранности библиотечных фондов библиотек сельских поселений Колпашевского района"</t>
  </si>
  <si>
    <t>17.06.2013, не установлен</t>
  </si>
  <si>
    <t>14.05.2015, не установлен</t>
  </si>
  <si>
    <t>(499 711)</t>
  </si>
  <si>
    <t>(100 314)</t>
  </si>
  <si>
    <t>(100 312)</t>
  </si>
  <si>
    <t>(100 311)</t>
  </si>
  <si>
    <t>02.05.2017-20.12.2017</t>
  </si>
  <si>
    <t>(499 712)</t>
  </si>
  <si>
    <t>(499 713)</t>
  </si>
  <si>
    <t>(100 318)</t>
  </si>
  <si>
    <t>(100 316)</t>
  </si>
  <si>
    <t>(100 321)</t>
  </si>
  <si>
    <t>(499 714)</t>
  </si>
  <si>
    <t>(409 702)</t>
  </si>
  <si>
    <t>(100 322)</t>
  </si>
  <si>
    <t>Решение Думы Колпашевского района от 27.04.2017 № 28 "О финансировании расходов на организацию мероприятий, направленных на закрепление специалистов в отрасли культуры"</t>
  </si>
  <si>
    <t>27.04.2017, не установлен</t>
  </si>
  <si>
    <t>(499 715)</t>
  </si>
  <si>
    <t>(100 336)</t>
  </si>
  <si>
    <t>(100 324)</t>
  </si>
  <si>
    <t>(100 326)</t>
  </si>
  <si>
    <t>(100 327)</t>
  </si>
  <si>
    <t>(100 329)</t>
  </si>
  <si>
    <t>(100 332)</t>
  </si>
  <si>
    <t>(100 334)</t>
  </si>
  <si>
    <t>(100 338)</t>
  </si>
  <si>
    <t>(219 705)</t>
  </si>
  <si>
    <t>Решение Думы Колпашевского района от 27.07.2017 № 72 "О предоставлении бюджетам муниципальных образований: "Саровское сельское поселение", "Новогоренское сельское поселение", "Инкинское сельское поселение", "Новоселовское сельское поселение", иных межбюджетных трансфертов на проведение выборов депутатов представительных органов сельских поселений Колпашевского района"</t>
  </si>
  <si>
    <t>27.07.2017- 01.10.2017</t>
  </si>
  <si>
    <t>(100 341)</t>
  </si>
  <si>
    <t>(499 717)</t>
  </si>
  <si>
    <t>(499 718)</t>
  </si>
  <si>
    <t>Постановление Главы Колпашевского района от 13.09.2017 № 188 "О порядке использования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"Колпашевский район"</t>
  </si>
  <si>
    <t>13.09.2017- 18.12.2017</t>
  </si>
  <si>
    <t>Решение Думы Колпашевского района от 28.09.2017 № 80 "О финансировании расходов, связанных с осуществлением перевозок общественным транспортом обучающихся муниципальных общеобразовательных организаций Колпашевского района"</t>
  </si>
  <si>
    <t>28.09.2017- не установлен</t>
  </si>
  <si>
    <t>Решение Думы Колпашевского района от 17.06.2013 № 58 "О порядке использования средств бюджета муниципального образования "Колпашевский район" на финансирование мероприятий, направленных на создание условий по развитию туризма" (в редакции от 28.06.2016 № 55, от 28.09.2017 № 81)</t>
  </si>
  <si>
    <t>Решение Думы Колпашевского района от 28.09.2017 № 94 "О финансировании проведения полевых археологических работ (археологическая разведка)"</t>
  </si>
  <si>
    <t>28.09.2017, не установлен</t>
  </si>
  <si>
    <t>(499 719)</t>
  </si>
  <si>
    <t>Постановление Администрации Колпашевского района от 02.05.2017 № 398 "О порядке расходования средств субсидии из областного бюджета на реализацию мероприятия "Поддержка обустройства мест массового отдыха населения (городских парков)" подпрограммы "Обеспечение доступности и комфортности жилища, формирование качественной жилой среды" государственной программы "Обеспечение доступности жилья и улучшение качества жилищных условий населения Томской области" (в редакции от 15.05.2017 № 423, от 23.11.2017 № 1243)</t>
  </si>
  <si>
    <t>Постановление Администрации Томской области от 27.02.2008 № 32а "Об утверждении Порядка использования бюджетных ассигнований резервного фонда финансирования непредвиденных расходов Администрации Томской области"</t>
  </si>
  <si>
    <t>27.02.2008, не установлен</t>
  </si>
  <si>
    <t>Гл.3, ст.15, п.1, п.п.7</t>
  </si>
  <si>
    <t xml:space="preserve">01.09.2013, не указан </t>
  </si>
  <si>
    <t>24.06.2014, не установлен</t>
  </si>
  <si>
    <t>ст.40</t>
  </si>
  <si>
    <t xml:space="preserve"> 01.01.2009, не установлен</t>
  </si>
  <si>
    <t>Постановление Правительства РФ от 17.12.2010 N 1050 "О реализации отдельных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</si>
  <si>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01.01.2010 -31.12.2020</t>
  </si>
  <si>
    <t>01.07.2010, не установлен</t>
  </si>
  <si>
    <t xml:space="preserve">Федеральный Закон от 06.10.2003 № 131-ФЗ "Об общих принципах организации местного самоуправления"
</t>
  </si>
  <si>
    <t xml:space="preserve">Ст. 15, п.1, пп.26
</t>
  </si>
  <si>
    <t xml:space="preserve">Ст. 15.1, п.1, пп.8
</t>
  </si>
  <si>
    <t>(100 305)</t>
  </si>
  <si>
    <t>(218 687)</t>
  </si>
  <si>
    <t>(213 587)</t>
  </si>
  <si>
    <t>01.01.2018, не установлен</t>
  </si>
  <si>
    <t>Постановление Администрации Колпашевского района от 30.06.2010 № 863 "Об установлении расходных обязательств  муниципального образования "Колпашевский район" по осуществлению отдельных государственных полномочий" (в редакции от 19.06.2012 № 577, от 13.02.2013 № 119)</t>
  </si>
  <si>
    <t xml:space="preserve">1.Расходные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
</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</si>
  <si>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</si>
  <si>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1.1.1.3. владение, пользование и распоряжение имуществом, находящимся в муниципальной собственности муниципального района</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</si>
  <si>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</si>
  <si>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</si>
  <si>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(605)</t>
  </si>
  <si>
    <t>Наименование полномочия, 
расходного обязательства</t>
  </si>
  <si>
    <t>Правовое основание финансового обеспечения полномочия, расходного обязательства муниципального образования</t>
  </si>
  <si>
    <t>25.03.2015, не установлен</t>
  </si>
  <si>
    <t>ст.15 п.1 пп.19</t>
  </si>
  <si>
    <t>ст.15 п.1 пп.1</t>
  </si>
  <si>
    <t>1021</t>
  </si>
  <si>
    <t>Постановление Администрации Колпашевского района от 16.05.2018 № 415 "О порядке использования средств муниципальной программы "Обеспечение безопасности населения Колпашевского района", предусмотренных на организацию видеонаблюдения в образовательных"</t>
  </si>
  <si>
    <t>16.05.2018- 20.12.2018</t>
  </si>
  <si>
    <t>1023</t>
  </si>
  <si>
    <t>(100 325)</t>
  </si>
  <si>
    <t>(100 328)</t>
  </si>
  <si>
    <t>(100 337)</t>
  </si>
  <si>
    <t>(100 330)</t>
  </si>
  <si>
    <t>(414 681)</t>
  </si>
  <si>
    <t>(210 619)</t>
  </si>
  <si>
    <t>(203 603)</t>
  </si>
  <si>
    <t>Решение Думы Колпашевского района от 22.06.2015 № 59 "О софинансировании проектов по организации и проведению в 2015 году мероприятий, направленных на поддержку и развитие социального туризма" (в редакции решений от 25.04.2016 № 25, от 25.04.2016 № 25, от 28.08.2018 № 68)</t>
  </si>
  <si>
    <t>20.09.2018- 20.12.2018</t>
  </si>
  <si>
    <t>(100 342)</t>
  </si>
  <si>
    <t>(218 596)</t>
  </si>
  <si>
    <t>18.09.2018, не установлен</t>
  </si>
  <si>
    <t>Решение Думы Колпашевского района от 10.09.2012 № 118 "О порядке использования средств бюджета муниципального образования "Колпашевский район" на проведение мероприятий по предупреждению и ликвидации пследствий черезвычайных ситуаций природного и техногенного характера на территории муниципального образования "Колпашевский район" (в редакции от 28.10.2013 № 90, от 27.06.2014 № 62, от 03.10.2018 № 98)</t>
  </si>
  <si>
    <t>12.08.2014, не установлен</t>
  </si>
  <si>
    <t>1009</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</si>
  <si>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</si>
  <si>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1.1.1.11.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</si>
  <si>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1.1.1.12.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</si>
  <si>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1.1.1.13. участие в предупреждении и ликвидации последствий чрезвычайных ситуаций на территории муниципального района</t>
  </si>
  <si>
    <t>1.1.1.16. организация мероприятий межпоселенческого характера по охране окружающей среды</t>
  </si>
  <si>
    <t>1022</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</si>
  <si>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</si>
  <si>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</si>
  <si>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1.1.1.23.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</si>
  <si>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1.1.1.27. формирование и содержание муниципального архива, включая хранение архивных фондов поселений</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</si>
  <si>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</si>
  <si>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1.1.1.33.   создание условий для развития местного традиционного народного художественного творчества в поселениях, входящих в состав муниципального района</t>
  </si>
  <si>
    <t>1.1.1.38. осуществление мероприятий по обеспечению безопасности людей на водных объектах, охране их жизни и здоровья</t>
  </si>
  <si>
    <t>1.1.1.39. создание условий для расширения рынка сельскохозяйственной продукции, сырья и продовольствия</t>
  </si>
  <si>
    <t>1044</t>
  </si>
  <si>
    <t>1.1.1.42. содействие развитию малого и среднего предпринимательства</t>
  </si>
  <si>
    <t>1045</t>
  </si>
  <si>
    <t>1.1.1.43. оказание поддержки социально ориентированным некоммерческим организациям, благотворительной деятельности и добровольчеству</t>
  </si>
  <si>
    <t>1046</t>
  </si>
  <si>
    <t>1.1.1.44. обеспечение условий для развития на территории муниципального района физической культуры, школьного спорта и массового спорта</t>
  </si>
  <si>
    <t>1.1.1.45. организация проведения официальных физкультурно-оздоровительных и спортивных мероприятий муниципального района</t>
  </si>
  <si>
    <t>1.1.1.46.   организация и осуществление мероприятий межпоселенческого характера по работе с детьми и молодежью</t>
  </si>
  <si>
    <t>1.1.2.48.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</si>
  <si>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1.1.2.49.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</si>
  <si>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</si>
  <si>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</si>
  <si>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</si>
  <si>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1.2.4.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</si>
  <si>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1.2.6. принятие устава муниципального образования и внесение в него изменений и дополнений, издание муниципальных правовых актов</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</si>
  <si>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</si>
  <si>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</si>
  <si>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</si>
  <si>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1.3.3.3. дополнительные меры социальной поддержки и социальной помощи для отдельных категорий граждан</t>
  </si>
  <si>
    <t>1.3.4.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</si>
  <si>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1600</t>
  </si>
  <si>
    <t>1.3.4.4. осуществление оплаты членских, целевых взносов для участия в различных Ассоциациях, межмуниципальных объединениях и организациях, некоммерческих организациях</t>
  </si>
  <si>
    <t>1.4.1. за счет субвенций, предоставленных из федерального бюджета, всего</t>
  </si>
  <si>
    <t>1703 (586)</t>
  </si>
  <si>
    <t>1.4.2. за счет субвенций, предоставленных из бюджета субъекта Российской Федерации, всего</t>
  </si>
  <si>
    <t>1.4.2.21.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</si>
  <si>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1821 (568)</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</si>
  <si>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</si>
  <si>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 (562)</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</si>
  <si>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</si>
  <si>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1.6.3.2.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</si>
  <si>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1.6.4. по предоставлению иных межбюджетных трансфертов, всего</t>
  </si>
  <si>
    <t>1.6.4.2. в  иных  случаях, не связанных с    заключением   соглашений, предусмотренных в подпункте  1.6.4.1., всего</t>
  </si>
  <si>
    <t xml:space="preserve">1.6.4.2.1. владение, пользование и распоряжение имуществом, находящимся в муниципальной собственности городского и сельского поселения
</t>
  </si>
  <si>
    <t>1.6.4.2.2. организация в границах городского и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</si>
  <si>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1.6.4.2.2.1. за счет средств бюджета Колпашевского района</t>
  </si>
  <si>
    <t>1.6.4.2.2.2. за счет средств областного бюджета</t>
  </si>
  <si>
    <t>1.6.4.2.2.2.1. Иные межбюджетные трансферты на компенсацию расходов по организации электроснабжения от дизельных электростанций за счет средств субсидии</t>
  </si>
  <si>
    <t>1.6.4.2.4. дорожная деятельность в отношении автомобильных дорог местного значения в границах населенных пунктов городского и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и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</si>
  <si>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2305</t>
  </si>
  <si>
    <t>2307</t>
  </si>
  <si>
    <t>1.6.4.2.11. 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</si>
  <si>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2311</t>
  </si>
  <si>
    <t>1.6.4.2.11.1 ИМБТ на организацию видионаблюдения в местах массового скопления людей</t>
  </si>
  <si>
    <t>1.6.4.2.13. участие в предупреждении и ликвидации последствий чрезвычайных ситуаций в границах городского и сельского поселения</t>
  </si>
  <si>
    <t>1.6.4.2.14. обеспечение первичных мер пожарной безопасности в границах населенных пунктов городского и сельского поселения</t>
  </si>
  <si>
    <t>1.6.4.2.15. создание условий для обеспечения жителей городского и сельского поселения услугами связи, общественного питания, торговли и бытового обслуживания</t>
  </si>
  <si>
    <t>1.6.4.2.20. обеспечение условий для развития на территории городского и сельского поселения физической культуры, школьного спорта и массового спорта</t>
  </si>
  <si>
    <t>1.6.4.2.21. организация проведения официальных физкультурно-оздоровительных и спортивных мероприятий городского и сельского поселения</t>
  </si>
  <si>
    <t>2321</t>
  </si>
  <si>
    <t>1.6.4.2.22. создание условий для массового отдыха жителей городского и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</si>
  <si>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2322 (653, 654)</t>
  </si>
  <si>
    <t>1.6.4.2.26. организация благоустройства территории городского 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</si>
  <si>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1.6.4.2.26.1. за счет местного бюджета</t>
  </si>
  <si>
    <t>1.6.4.2.26.2. за счет средств областного бюджета</t>
  </si>
  <si>
    <t>1.6.4.2.26.2.1. Субсидия из областного бюджета бюджетам муниципальных образований Томской области на поддержку муниципальных программ формирования современной городской среды (за счет средств областного бюджета)</t>
  </si>
  <si>
    <t>1.6.4.2.26.2.2. Субсидия из областного бюджета бюджетам муниципальных образований Томской области на поддержку муниципальных программ формирования современной городской среды (за счет средств федерального бюджета)</t>
  </si>
  <si>
    <t>1.6.4.2.29. утверждение генеральных планов городского и сельского поселения, правил землепользования и застройки, утверждение подготовленной на основе генеральных планов городского и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и сельского поселения, утверждение местных нормативов градостроительного проектирования городского и сельского поселений, резервирование земель и изъятие земельных участков в границах городского и сельского поселения для муниципальных нужд, осуществление муниципального земельного контроля в границах городского и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</si>
  <si>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1.6.4.2.36. содействие в развитии сельскохозяйственного производства в сфере животноводства с учетом рыболовства и рыбоводства содействие в развитии сельскохозяйственного производства в сфере растениеводства</t>
  </si>
  <si>
    <t>1.6.4.2.39. организация и осуществление мероприятий по работе с детьми и молодежью в городском поселении</t>
  </si>
  <si>
    <t>1.6.4.2.48.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</si>
  <si>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2348 (100 323)</t>
  </si>
  <si>
    <t>1.6.4.2.49. создание условий для развития туризма</t>
  </si>
  <si>
    <t>1.6.4.2.50. обеспечение сбалансированности бюджетов городских и сельских поселений</t>
  </si>
  <si>
    <t>2350</t>
  </si>
  <si>
    <t>1.1.1.17.1. Создание условий для реализации образовательных программ дошкольного образования, присмотра и ухода</t>
  </si>
  <si>
    <t>1.1.1.17.2. МП "Обеспечение безопасности  населения Колпашевского района"</t>
  </si>
  <si>
    <t>1.1.1.17.3.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дошкольных образовательных организаций</t>
  </si>
  <si>
    <t>1.1.1.18.2. компенсация расходов на питание обучающимся общеобразовательных учреждений</t>
  </si>
  <si>
    <t>1.1.2.18. организация библиотечного обслуживания населения, комплектование и обеспечение сохранности библиотечных фондов библиотек  поселения</t>
  </si>
  <si>
    <t>1.1.2.19. создание условий для организации досуга и обеспечения жителей  поселения услугами организаций культуры</t>
  </si>
  <si>
    <t>1.4.1.11. на выплату единовременного пособия при всех формах устройства детей, лишенных родительского попечения, в семью</t>
  </si>
  <si>
    <t>2003 (309 572) (309 592)</t>
  </si>
  <si>
    <t>(310 580)</t>
  </si>
  <si>
    <t>(312 551) (323 554)</t>
  </si>
  <si>
    <t>(311 606 312 556)</t>
  </si>
  <si>
    <t>(303 558)</t>
  </si>
  <si>
    <t>(304 581)</t>
  </si>
  <si>
    <t>(313 553)</t>
  </si>
  <si>
    <t>(305 557)</t>
  </si>
  <si>
    <t>(312 562)</t>
  </si>
  <si>
    <t>Решение Думы Колпашевского района от 14.07.2006 № 180 "Об утверждении Положения о создании условий для предоставления транспортных услуг населению и организации транспортного обслуживания населению по маршрутам между поселениями в границах МО "Колпашевский район" (в редакции от 29.11.2006 № 237, от 27.04.2007 № 320, от 15.05.2008 № 477, от 08.09.2008 № 539, от 23.04.2012 № 75, от 10.09.2012 №120, от 21.12.2015 № 56, от 28.03.2017 № 56, от 28.03.2017 № 92, от 28.08.2018 № 78, от 28.11.2018 № 102)</t>
  </si>
  <si>
    <t xml:space="preserve">ст. 9, ст. 40 </t>
  </si>
  <si>
    <t>1.1.1.18.1. Создание условий для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общеобразовательных организациях муниципального образования</t>
  </si>
  <si>
    <t>(100 345)</t>
  </si>
  <si>
    <t>(100 346)</t>
  </si>
  <si>
    <t>Федеральный закон от 07.02.2011 N 6-ФЗ "Об общих принципах организации и деятельности контрольно-счетных органов субъектов Российской Федерации и муниципальных образований"</t>
  </si>
  <si>
    <t>ст. 20</t>
  </si>
  <si>
    <t>01.10.2011, не установлен</t>
  </si>
  <si>
    <t>Закон РФ от 19.02.1993 г. N 4520-I "О государственных гарантиях и компенсациях для лиц, работающих и проживающих в районах Крайнего Севера и приравненных к ним местностях"</t>
  </si>
  <si>
    <t>ст. 33, ст. 35</t>
  </si>
  <si>
    <t>01.06.1993, не установлен</t>
  </si>
  <si>
    <t>Закон Томской области от 14.05.2005 N 78-ОЗ "О гарантиях и компенсациях для лиц, проживающих в местностях, приравненных к районам Крайнего Севера"</t>
  </si>
  <si>
    <t>ст. 4, ст.5</t>
  </si>
  <si>
    <t>гл. 8 Положения</t>
  </si>
  <si>
    <t>1.1.1.38.1. обеспечение безопасности гидротехнических сооружений</t>
  </si>
  <si>
    <t>Федеральный закон от 21.12.1994 N 68-ФЗ "О защите населения и территорий от чрезвычайных ситуаций природного и техногенного характера"</t>
  </si>
  <si>
    <t>Решение Думы Колпашевского района от 10.09.2012 № 118 "О порядке использования средств бюджета муниципального образования "Колпашевский район" на проведение мероприятий по предупреждению и ликвидации чрезвычайных ситуаций природного и техногенного характера на территории муниципального образования "Колпашевский район" (в редакции от 28.10.2013 № 90, от 27.06.2014 № 62, от 03.10.2018 № 98)</t>
  </si>
  <si>
    <t>п. 3</t>
  </si>
  <si>
    <t>1.1.1.39.1. мроприятия в области сельскохозяйственного производства</t>
  </si>
  <si>
    <t>01.01.2019- 31.12.2024</t>
  </si>
  <si>
    <t>19.06.2018, не установлен</t>
  </si>
  <si>
    <t>ст. 2</t>
  </si>
  <si>
    <t>ст. 17, п.1, п.п.8.1; ст.34, п.9</t>
  </si>
  <si>
    <t xml:space="preserve">Решение Думы Колпашевского района от 18.10.2005 № 417 "О Положении об организации профессиональной подготовки кадров органов местного самоуправления Колпашевского района и работников органов Администрации Колпашевского района" (в редакции от 17.06.2013 № 57)
 </t>
  </si>
  <si>
    <t>п. 3.2.</t>
  </si>
  <si>
    <t>ст.10</t>
  </si>
  <si>
    <t>ст.2</t>
  </si>
  <si>
    <t>Решение Думы Колпашевского района от 18.10.2005 № 417 "О Положении об организации профессиональной подготовки кадров органов местного самоуправления Колпашевского района и работников органов Администрации Колпашевского района" (в редакции от 17.06.2013 № 57)</t>
  </si>
  <si>
    <t>Гл.3, ст.17, п. 1., п.п. 8.1</t>
  </si>
  <si>
    <t>01.06.2013, не установлен</t>
  </si>
  <si>
    <t>Постановление Администрации Колпашевского района от 02.07.2013 № 625 "Об установлении расходного обязательства муниципального образования "Колпашевский район" по осуществлению отдельных государственных полномочий по Томской области по регулированию числен</t>
  </si>
  <si>
    <t>(306 555)</t>
  </si>
  <si>
    <t>(306 690)</t>
  </si>
  <si>
    <t>ст. 4</t>
  </si>
  <si>
    <t>Постановление Администрации Колпашевского района от 20.09.2018 № 1006 "О порядке использования средств межбюджетного трансферта, выделенного из бюджета Томской области по итогам проведения областного ежегодного конкурса на лучшее муниципальное образование Томской области по профилактике правонарушений" (в редакции от 24.12.2018 № 1426, от 26.12.2018 № 1448)</t>
  </si>
  <si>
    <t>Постановление Администрации Томской области от 06.09.2013 N 367а "О Порядке предоставления иных межбюджетных трансфертов на организацию системы выявления, сопровождения одаренных детей"</t>
  </si>
  <si>
    <t>06.09.2013, не установлен</t>
  </si>
  <si>
    <t>Постановление Губернатора Томской области от 10.02.2012 N 13 "Об учреждении ежемесячной стипендии Губернатора Томской области молодым учителям областных государственных и муниципальных образовательных организаций Томской области"</t>
  </si>
  <si>
    <t>Решение Думы Колпашевского района от 18.03.2011 № 23 "Об организации проведения районных мероприятий и обеспечении участия в мероприятиях регионального, межрегионального, федерального уровней в сфере образования" (в редакции от 16.12.2011 № 167, от 17.06.2013 № 56, от 28.05.2014 № 51, от 02.11.2015 № 6, от 30.05.2016 № 41, от 24.11.2016 № 112, от 16.02.2017 № 3)</t>
  </si>
  <si>
    <t xml:space="preserve"> ст. 9, ст. 40</t>
  </si>
  <si>
    <t>Федеральный Закон от 29.12.2012 № 273-ФЗ "Об образовании в РФ"</t>
  </si>
  <si>
    <t>Гл. 12, ст. 89, п. 3</t>
  </si>
  <si>
    <t>Решение Думы Колпашевского района от 15.12.2014 № 135 "О финансировании за счёт средств бюджета муниципального образования "Колпашевский район" мер социальной поддержки в виде компенсации расходов по оплате стоимости проезда к месту учебы и обратно для гражданина, заключившего договор о целевом обучении с муниципальной образовательной организацией Колпашевского района" (в редакции от 31.07.2015 № 68, от 28.08.2018 № 67)</t>
  </si>
  <si>
    <t>ст. 4, п. 5</t>
  </si>
  <si>
    <t>ст.2, ст.4</t>
  </si>
  <si>
    <t>1.1.1.18.3. организация системы выявления, сопровождения одаренных детей</t>
  </si>
  <si>
    <t xml:space="preserve">1.1.1.19.1. Создание условий для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общеобразовательных организациях муниципального образования </t>
  </si>
  <si>
    <t>1.1.1.19.2. компенсация расходов на питание обучающимся общеобразовательных учреждений</t>
  </si>
  <si>
    <t>1.1.1.19.3. стипендии Губернатора Томской области молодым учителям МОУ Томской области</t>
  </si>
  <si>
    <t>1.1.1.20.1. организация предоставления дополнительного образования на территории муниципального района</t>
  </si>
  <si>
    <t>1.1.1.20.2. стимулирующие выплаты работникам организаций дополнительного образования</t>
  </si>
  <si>
    <t>1.1.1.20.3. повышение заработной платы педагогических работников муниципальных учреждений дополнительного образования детей</t>
  </si>
  <si>
    <t>1.1.1.32.1. обеспечение деятельности учреждений культуры и мероприятия в области культуры</t>
  </si>
  <si>
    <t>1.1.1.32.2. субсидии местным бюджетам на достижение целевых показателей по плану мероприятий ("дорожной карте") "Изменения в сфере культуры, направленные на повышение ее эффективности" в части повышения заработной платы работников муниципальных учреждений  культуры и муниципальных учреждений в сфере архивного дела"</t>
  </si>
  <si>
    <t>1.1.1.32.3. субсидии местным бюджетам на оплату труда руководителям и специалистам муниципальных учреждений культуры и искусства, в части выплаты надбавок и доплат к тарифной ставке (должностному окладу)</t>
  </si>
  <si>
    <t>1.1.1.44.1. обеспечение условий для развитие физической культуры  и массового спорта</t>
  </si>
  <si>
    <t>1.1.1.44.3. субсидиии местным бюджетам на обеспечение условий для развития физической культуры и массового спорта</t>
  </si>
  <si>
    <t>1.6.4.2.11.2. Иные межбюджетные трансферты на проведение областного ежегодного конкурса на лучшее муниципальное образование Томской области по профилактике правонарушений</t>
  </si>
  <si>
    <t>1.6.4.2.20.1. субсидии местным бюджетам на обеспечение условий для развития физической культуры и массового спорта</t>
  </si>
  <si>
    <t>Закон Томской области от 13.06.2007 № 112-ОЗ "О реализации государственной политики в сфере культуры и искусства на территории Томской области"</t>
  </si>
  <si>
    <t>п.п.6 п.5 Порядка</t>
  </si>
  <si>
    <t>Гл.3, ст.15, п.1,  п.п. 19</t>
  </si>
  <si>
    <t>Федеральный закон от 29 декабря 1994 г. N 78-ФЗ "О библиотечном деле"</t>
  </si>
  <si>
    <t>ст. 15, п. 2</t>
  </si>
  <si>
    <t>ст.24</t>
  </si>
  <si>
    <t>09.10.1997, не установлен</t>
  </si>
  <si>
    <t>Закон Томской области от 09.10.1997 "О библиотечном деле и обязательном экземпляре документов в Томской области"</t>
  </si>
  <si>
    <t>ст.15 п.1 пп.19.1</t>
  </si>
  <si>
    <t>прил.1 к особенностям</t>
  </si>
  <si>
    <t>ст. 5</t>
  </si>
  <si>
    <t>Постановление Администрации Колпашевского района от 29.06.2010 № 846 "Об установлении расходных обязательств по осуществлению отдельных государственных полномочий по регулированию тарифов на перевозки пассажиров и багажа всеми видами общественного траснпорта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 (в редакции от 14.01.2016 № 9)</t>
  </si>
  <si>
    <t xml:space="preserve">Закон Томской области от 13.08.2007 N 170-ОЗ "О межбюджетных отношениях в Томской области" </t>
  </si>
  <si>
    <t>ст. 8,  п. 2, п.п. 1</t>
  </si>
  <si>
    <t>(100 304)</t>
  </si>
  <si>
    <t>(201 579)</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</si>
  <si>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</si>
  <si>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(208 543)</t>
  </si>
  <si>
    <t>(100 310)</t>
  </si>
  <si>
    <t>(499 801) (802)</t>
  </si>
  <si>
    <t>Решение Думы Колпашевского района от 28.06.2016 № 59 "Об утверждении Положения о порядке финансирования расходов на организацию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муниципальных общеобразовательных организациях муниципального образования "Колпашевский район" за счёт средств бюджета муниципального образования "Колпашевский район" (в редакции от 19.12.2016 № 125, от 28.02.2019 № 18)</t>
  </si>
  <si>
    <t>Решение Думы Колпашевского района от 28.02.2019 № 19 "О мерах по реализации постановления Администрации Томской области от 24 октября 2018 г. N 415а "Об утверждении Методики определения размера субвенций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 и определении нормативов расходов на обеспечение государственных гарантий реализации прав"</t>
  </si>
  <si>
    <t>01.01.2019, не установлен</t>
  </si>
  <si>
    <t>(209 533)</t>
  </si>
  <si>
    <t>(209 530)</t>
  </si>
  <si>
    <t>(209 531)</t>
  </si>
  <si>
    <t>(209 532)</t>
  </si>
  <si>
    <t>(206 548)</t>
  </si>
  <si>
    <t>(206 546)</t>
  </si>
  <si>
    <t>(206 547)</t>
  </si>
  <si>
    <t>(309 701)</t>
  </si>
  <si>
    <t>1898 (309 572)</t>
  </si>
  <si>
    <t>1828 (312 552)</t>
  </si>
  <si>
    <t>2317</t>
  </si>
  <si>
    <t>1.6.4.2.17. создание условий для организации досуга и обеспечения жителей городского и сельского поселения услугами организаций культуры</t>
  </si>
  <si>
    <t>Решение Думы Колпашевского района от 27.11.2015 № 37 "О финансировании расходов  на создание условий, обеспечивающих приток педагогических кадров в муниципальную систему образования Колпашевского района" (в редакции от 31.05.2018 № 34, от 28.08.2018 № 65, от 24.04.2019 № 38)</t>
  </si>
  <si>
    <t>(221 521)</t>
  </si>
  <si>
    <t>1.6.4.2.31. организация ритуальных услуг и содержание мест захоронения</t>
  </si>
  <si>
    <t>2331</t>
  </si>
  <si>
    <t>(221 520)</t>
  </si>
  <si>
    <t>(221 522)</t>
  </si>
  <si>
    <t>(209 524)</t>
  </si>
  <si>
    <t>1.1.1.34.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</si>
  <si>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1.6.4.2.18. сохранение, использование и популяризация объектов культурного наследия (памятников истории и культуры), находящихся в собственности городского 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городского и сельского поселения</t>
  </si>
  <si>
    <t>(208 526)</t>
  </si>
  <si>
    <t>(100 333)</t>
  </si>
  <si>
    <t>31.07.2019, не установлен</t>
  </si>
  <si>
    <t>1.6.4.2.24. участие в организации деятельности по сбору (в том числе раздельному сбору) и транспортированию твердых коммунальных отходов</t>
  </si>
  <si>
    <t>Постановление Администрации Колпашевского района от 22.11.2018 № 1261 "Об утверждении Порядка организации регулярных перевозок автомобильным транспортом в границах одного сельского поселения, в границах двух и более поселений муниципального образования "Колпашевский район"</t>
  </si>
  <si>
    <t>22.11.2018, не установлен</t>
  </si>
  <si>
    <t>раздел IV Положения</t>
  </si>
  <si>
    <t>18.07.2019, не установлен</t>
  </si>
  <si>
    <t>Постановление Администрации Колпашевского района от 30.06.2010 № 851 "Об установлении расходных обязательств по осуществлению отдельных государственных полномочий, переданных в соответствие с п.5 ст.1 Закона Томской области от 15.12.2004 № 246-ОЗ" (в редакции от 13.03.2014 № 221, от 14.08.2019 № 928)</t>
  </si>
  <si>
    <t>Постановление Администрации Колпашевского района от 23.05.2012 № 496 "Об утверждении Порядка финансирования официальных физкультурно-оздоровительных и спортивных мероприятий муниципального образования "Колпашевский район" (в редакции постановлений Администрации Колпашевского района от 23.07.2012 № 702, от 31.08.2012 № 859, от 28.03.2013 № 292, от 03.07.2013 № 632, от 18.07.2013 № 711, от 23.08.2013 № 866, от 16.09. 2013 № 974, от 25.10.2013 № 1138, от 06.02.2014 №104, от 23.06.2014 № 585; от 06.10.2014 № 1145; от 04.03.2015 № 268; от 14.04.2015 № 407, от 12.11.2015 № 1147, от 12.04.2016 №372, от 10.08.2016 № 888, от 21.06.2017 № 584, от 05.04.2018 № 294, от 21.08.2019 № 945)</t>
  </si>
  <si>
    <t>01.07.2019, не установлен</t>
  </si>
  <si>
    <t>1.1.1.66.   организация библиотечного обслуживания населения, комплектование и обеспечение сохранности библиотечных фондов библиотек сельского поселения</t>
  </si>
  <si>
    <t>1.6.2.47. участие в соответствии с Федеральным законом от 24 июля 2007 г. № 221-ФЗ «О государственном кадастре недвижимости» в выполнении комплексных кадастровых работ</t>
  </si>
  <si>
    <t>13.07.2010, не установлен</t>
  </si>
  <si>
    <t>1854 (691)</t>
  </si>
  <si>
    <t>(100 309)</t>
  </si>
  <si>
    <t xml:space="preserve">1.6.4.2.7. создание условий для предоставления транспортных услуг населению и организация транспортного обслуживания населения в границах городского и сельского поселения (в части водного транспорта) </t>
  </si>
  <si>
    <t xml:space="preserve">Решение Думы Колпашевского района от 23.04.2012 № 67 "О порядке использования средств бюджета муниципального образования «Колпашевский район» на реализацию мероприятий по созданию условий для обеспечения поселений, входящих в состав Колпашевского района, услугами по организации досуга и услугами организаций культуры" (в редакции от 25.11.2013 № 105, от 22.09.2014 № 92, от 15.12.2014 № 153, от 25.03.2015 № 27, от 07.09.2015 № 82, от 27.11.2015 № 38, от 30.05.2016 № 48, от 20.10.2016 № 97, от 25.11.2019 № 132)
</t>
  </si>
  <si>
    <t>Решение Думы Колпашевского района от 28.04.2014 № 42 "О финансировании расходов на создание условий для оказания медицинской помощи населению на территории Колпашевского района" (в редакции от 22.09.2014 № 90, от 15.12.2014 № 159, от 02.11.2015 № 8, от 29.01.2016 № 3, от 29.02.2016 № 10, от 27.04.2017 № 29, от 18.12.2018 № 121, от 25.11.2019 № 133)</t>
  </si>
  <si>
    <t>Постановление Администрации Колпашевского района от 06.05.2019 № 448 "О порядке распределения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 (в редакции от 29.11.2019 № 1340)</t>
  </si>
  <si>
    <t>1.2.19.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</si>
  <si>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2349</t>
  </si>
  <si>
    <t>Решение Думы Колпашевского района от 28.10.2013 № 91 "О создании муниципального дорожного фонда муниципального образования "Колпашевский район" и утверждении положения о порядке формирования и использования бюджетных ассигнований муниципального дорожного фонда муниципального образования "Колпашевский район" (в редакции от 28.04.2014 № 38, от 18.12.2019 № 150)</t>
  </si>
  <si>
    <t>1.1.1.20.4. МП "Обеспечение безопасности  населения Колпашевского района"</t>
  </si>
  <si>
    <t>1.1.1.20.5. МП "Развитие муниципальной системы образования в Колпашевском районе"</t>
  </si>
  <si>
    <t>(311 556)</t>
  </si>
  <si>
    <t>(312 562) (311 556)</t>
  </si>
  <si>
    <t>(100 306)</t>
  </si>
  <si>
    <t>2347 (206 528)</t>
  </si>
  <si>
    <t>1.1.1.84. создание условий для развития сельскохозяйственного производства в поселениях в сфере рыбоводства и рыболовства</t>
  </si>
  <si>
    <t>1086 (206 507)</t>
  </si>
  <si>
    <t>проект</t>
  </si>
  <si>
    <t>1.6.4.2.2.2.4. субсидия на компенсацию сверхнормативных расходов и выпадающих доходов ресурсоснабжающих организаций</t>
  </si>
  <si>
    <t>(201 504)</t>
  </si>
  <si>
    <t>(219 514)</t>
  </si>
  <si>
    <t>(226 538)</t>
  </si>
  <si>
    <t>(226 539)</t>
  </si>
  <si>
    <t>(227 508)</t>
  </si>
  <si>
    <t>(227 509)</t>
  </si>
  <si>
    <t>(209 515)</t>
  </si>
  <si>
    <t>(209 516)</t>
  </si>
  <si>
    <t>(208 510)</t>
  </si>
  <si>
    <t>01.01.2020, не указан</t>
  </si>
  <si>
    <t>31.01.2020- 31.12.2020</t>
  </si>
  <si>
    <t>Решение Думы Колпашевского района от 31.01.2020 № 10 "О предоставлении и распределении иных межбюджетных трансфертов бюджетам поселений Колпашевского района на обеспечение условий для развития физической культуры и массового спорта"</t>
  </si>
  <si>
    <t>31.01.2020- 25.12.2020</t>
  </si>
  <si>
    <t>Решение Думы Колпашевского района от 31.01.2020 № 11 "О предоставлении иных межбюджетных трансфертов бюджету муниципального образования "Новоселовское сельское поселение" на ликвидацию мест несанкционированного размещения твёрдых коммунальных отходов"</t>
  </si>
  <si>
    <t>31.01.2020, не установлен</t>
  </si>
  <si>
    <t>01.01.2020, не установлен</t>
  </si>
  <si>
    <t>Постановление Администрации Томской области от 26.09.2019 N 340а "Об утверждении государственной программы "Развитие транспортной системы в Томской области"</t>
  </si>
  <si>
    <t>Постановление Администрации Томской области от 27.09.2019 N 342а "Об утверждении государственной программы "Развитие образования в Томской области"</t>
  </si>
  <si>
    <t>Постановление Администрации Томской области от 27.09.2019 N 361а "Об утверждении государственной программы "Социальная поддержка населения Томской области"</t>
  </si>
  <si>
    <t>Подпрограмма 4</t>
  </si>
  <si>
    <t>Постановление Администрации Томской области от 27.09.2019 № 347а "Об утверждении государственной программы "Развитие культуры и туризма в Томской области"</t>
  </si>
  <si>
    <t>Прил. № 4</t>
  </si>
  <si>
    <t>Прил. № 3</t>
  </si>
  <si>
    <t>Постановление Администрации Колпашевского района от 07.02.2018 № 93 "Об утверждении положений о предоставлении субсидий сельскохозяйственным товаропроизводителям из бюджета муниципального образования "Колпашевский район" (в редакции от 25.05.2018 № 449, от 08.02.2019 № 115, от 19.03.2019 № 250, от 19.12.2019 № 1454)</t>
  </si>
  <si>
    <t>Постановление Администрации Томской области от 27.09.2019 № 360а "Об утверждении государственной программы "Развитие предпринимательства и повышение эффективности государственного управления социально-экономическим развитием Томской области"</t>
  </si>
  <si>
    <t>Подпрограмма 1, соотв. Порядок</t>
  </si>
  <si>
    <t>Решение Думы Колпашевского района от 30.03.2007 № 307 "Об утверждении Положения об обеспечении условий для развития на территории муниципальногообразования "Колпашевский район"физической культуры и массового спорта , организация проведения официальных физкультурно-оздоровительных мероприятий Колпашевского района (в редакции от 30.08.2007 № 356, от 28.08.2007 № 525, от 24.05.2010 № 835, от 25.04.2011 № 39, от 23.04.2012 № 68, от 15.12.2014 № 155, от 30.05.2016 № 50, от 24.08.2016 № 67, от 30.05.2017 № 41, от 28.09.2017 № 82, от 18.06.2018 № 41, от 26.02.2020 № 23)</t>
  </si>
  <si>
    <t>Постановление Администрации Томской области от 27.09.2019 N 345а "Об утверждении государственной программы "Развитие молодежной политики, физической культуры и спорта в Томской области"</t>
  </si>
  <si>
    <t>Прил. № 8 подпр 2</t>
  </si>
  <si>
    <t>Прил. к подпр 1</t>
  </si>
  <si>
    <t>Прил. № 5 к подпр 2</t>
  </si>
  <si>
    <t>Решение Думы Колпашевского района от 29.11.2006 № 240 "Об утверждении Положения "Об организации и осуществлении мероприятий межпоселенческого характера по работе с детьми и молодежью на территории муниципального образования "Колпашевский район" (в редакции от 15.12.2014 № 162, от 25.03.2015 № 31, от 18.12.2019 № 142, от 26.02.2020 № 27)</t>
  </si>
  <si>
    <t>Прил, № 5</t>
  </si>
  <si>
    <t>Решение Думы Колпашевского района от 18.12.2019 № 141 "О принятии муниципальным образованием "Колпашевский район" осуществления части полномочий по решению вопроса местного значения "Организация библиотечного обслуживания населения, комплектование и обеспечение сохранности библиотечных фондов библиотек поселения"</t>
  </si>
  <si>
    <t>Решение Думы Колпашевского района от 25.03.2015 № 29 "О принятии муниципальным образованием "Колпашевский район" осуществления части полномочий по решению вопросов местного значения" (в редакции от 24.08.2016 № 65, от 18.12.2019 № 143)</t>
  </si>
  <si>
    <t>Решение Думы Колпашевского района от 15.12.2014 № 151 "Об Управлении по культуре, спорту и молодёжной политике Администрации Колпашевского района и утверждении Положения об Управлении по культуре, спорту и молодёжной политике Администрации Колпашевского района" (в редакции от 28.06.2016 № 54, 25.09.2019 № 99)</t>
  </si>
  <si>
    <t>Решение Думы Колпашевского района от 31.05.2006 № 154 "Об учреждении Управления образования Администрации Колпашевского района и утверждении Положения об Управлении образования Администрации Колпашевского района" (в редакции от 31.10.2006 № 221, от 14.02.2011 № 2, от 20.06.2011 № 58, от 30.01.2014 № 4, от 29.05.2015 № 45,от 02.11.2015 № 7, от 30.05.2017 № 40)</t>
  </si>
  <si>
    <t>Постановление Администрации Томской области от 25.09.2019 № 337а "Об утверждении государственной программы "Жилье и городская среда Томской области"</t>
  </si>
  <si>
    <t>Подпр.1 прил.1 прил.2</t>
  </si>
  <si>
    <t>Постановление Администрации Томской области от 26.09.2019 N 338а "Об утверждении государственной программы "Развитие сельского хозяйства, рынков сырья и продовольствия в Томской области"</t>
  </si>
  <si>
    <t>Постановление Правительства РФ от 14.07.2012 N 717 "О Государственной программе развития сельского хозяйства и регулирования рынков сельскохозяйственной продукции, сырья и продовольствия"</t>
  </si>
  <si>
    <t>Прил 6</t>
  </si>
  <si>
    <t>01.08.2013- 31.12.2025</t>
  </si>
  <si>
    <t>ст. 1-2</t>
  </si>
  <si>
    <t>п. 44.2) ст. 26.3.</t>
  </si>
  <si>
    <t>19.10.1999, не установлен</t>
  </si>
  <si>
    <t>Федеральный закон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</si>
  <si>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Постановление Администрации Колпашевского района от 30.06.2010 № 861 "Об установлении расходного бязательства МО "Колпашевский район" по осуществлению государственных полномочий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 (в редакции от 18.03.2015 № 307)</t>
  </si>
  <si>
    <t>Постановление Администрации Томской области от 26.09.2019 года № 339а «Об утверждении государственной программы «Улучшение инвестиционного климата и развитие экспорта Томской области»</t>
  </si>
  <si>
    <t>Подпр.3
прил. 1</t>
  </si>
  <si>
    <t>Прил.2</t>
  </si>
  <si>
    <t>Постановление Администрации Томской области от 26.09.2019 N 340а "Об утверждении государственной программы "Развитие транспортной инфраструктуры в Томской области"</t>
  </si>
  <si>
    <t>Подпр.2
прил.1</t>
  </si>
  <si>
    <t>Постановление Администрации Томской области от 25.09.2019 N 337а "Об утверждении государственной программы "Жилье и городская среда Томской области"</t>
  </si>
  <si>
    <t>Прил. 1 к подпр. Обеспечение доступности и комфортности жилища</t>
  </si>
  <si>
    <t>Подпр.1
прил.2</t>
  </si>
  <si>
    <t>Постановление Администрации Томской области от 27.09.2019 N 345а "Об утверждении государственной программы "Развитие молодежной политики, физической культуры и спорта в Томской области"</t>
  </si>
  <si>
    <t>Подпр.2 Прил.8</t>
  </si>
  <si>
    <t>Постановление Администрации Томской области от 27.09.019 N 357а "Об утверждении государственной программы "Обращение с отходами, в том числе с твердыми коммунальными отходами, на территории Томской области"</t>
  </si>
  <si>
    <t>01.01.2020- 31.12.2024</t>
  </si>
  <si>
    <t>Подпр.1 Прил. 4</t>
  </si>
  <si>
    <t>Постановление Администрации Томской области от 25.09.2019 N 337а "Об утверждении государственной программы "Жилье и городская среда Томской области"</t>
  </si>
  <si>
    <t>Прил.1</t>
  </si>
  <si>
    <t>Постановление Администрации томской области от 26.09.2019 № 338а "Об утверждении государственной программы "Развитие сельского хозяйства, рынков сырья и продовольствия в Томской области"</t>
  </si>
  <si>
    <t>Прил. к подпр.1</t>
  </si>
  <si>
    <t>01.01.2020-31.12.2024</t>
  </si>
  <si>
    <t>Постановление Администрации Томской области от 27.09.2019 N 358а "Об утверждении государственной программы "Комплексное развитие сельских территорий Томской области"</t>
  </si>
  <si>
    <t>Подпр.1  Прил.3</t>
  </si>
  <si>
    <t>(218 597)</t>
  </si>
  <si>
    <t>1.6.4.2.15.1.  Субсидия на обеспечение жителей отдаленных населенных пунктов Томской области услугами связи в рамках государственной программы "Развитие транспортной инфраструктуры в Томской области"</t>
  </si>
  <si>
    <t>Постановление Администрации Томской области от 26.09.2019 N 340а "Об утверждении государственной программы "Развитие транспортной инфраструктуры в Томской области"</t>
  </si>
  <si>
    <t>Подпр.1 прил.3</t>
  </si>
  <si>
    <t>Подпр.1 Прил. 2</t>
  </si>
  <si>
    <t>Постановление Администрации Томской области от 27 сентября 2019 г. N 357а 
"Об утверждении государственной программы "Обращение с отходами, в том числе с твердыми коммунальными отходами, на территории Томской области"</t>
  </si>
  <si>
    <t>Подпр.1 Прил.3</t>
  </si>
  <si>
    <t>Постановление Администрации Томской области от 27 сентября 2019 г. N 342а 
"Об утверждении государственной программы "Развитие образования в Томской области"</t>
  </si>
  <si>
    <t>Прил. 6</t>
  </si>
  <si>
    <t>(100 323) (100 308)</t>
  </si>
  <si>
    <t>Решение Думы Колпашевского района от 26.02.2020 № 25 "О предоставлении иных межбюджетных трансфертов бюджету муниципального образования "Колпашевское городское поселение" на приобретение и монтаж звукового оборудования для обеспечения звукового сопровождения мероприятий в г.Колпашево"</t>
  </si>
  <si>
    <t>26.02.2020- 25.12.2020</t>
  </si>
  <si>
    <t>Постановление Администрации Томской области от 25.09.2019 N 337а "Об утверждении государственной программы "Жилье и городская среда Томской области"</t>
  </si>
  <si>
    <t>Подпр. 1 прил.1</t>
  </si>
  <si>
    <t>18.03.2020- 31.12.2020</t>
  </si>
  <si>
    <t>(209 503)</t>
  </si>
  <si>
    <t>(226 803)</t>
  </si>
  <si>
    <t>1.4.1.30. осуществление полномочий по проведению Всероссийской переписи населения 2020 года</t>
  </si>
  <si>
    <t>1731 (303 506)</t>
  </si>
  <si>
    <t>1.4.2.7.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</si>
  <si>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</si>
  <si>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</si>
  <si>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2001 (309 569, 309 588)</t>
  </si>
  <si>
    <t>2002 (309 569, 309 588)</t>
  </si>
  <si>
    <t>2106 (584)</t>
  </si>
  <si>
    <t>2107 (552, 563, 582)</t>
  </si>
  <si>
    <t>2329 (100 306) (100 317)</t>
  </si>
  <si>
    <t>(213 542) (299 801)</t>
  </si>
  <si>
    <t>25.03.2020- 31.12.2020</t>
  </si>
  <si>
    <t>16.04.2020, не установлен</t>
  </si>
  <si>
    <t>Решение Думы Колпашевского района от 25.03.2020 № 35 "О предоставлении иных межбюджетных трансфертов бюджетам поселений Колпашевского района на реализацию мероприятия "Предоставление субсидий бюджетам муниципальных образований Томской области на подготовку проектов генерального плана, правил землепользования и застройки вновь образованных муниципальных образований" подпрограммы "Стимулирование развития жилищного строительства в Томской области" государственной программы "Обеспечение доступности жилья и улучшения качества жилищных условий населения Томской области"</t>
  </si>
  <si>
    <t>27.05.2020- 31.12.2020</t>
  </si>
  <si>
    <t>Решение Думы Колпашевского района от 31.01.2020 № 7 "О предоставлении иных межбюджетных трансфертов на приобретение нежилого здания в п.Большая Саровка Саровского сельского поселения Колпашевского района"</t>
  </si>
  <si>
    <t>(100 323)</t>
  </si>
  <si>
    <t>Постановление Администрации Колпашевского района от 30.06.2010г. № 858 "Об установлении расходного обязательства МО "Колпашевский район" по осуществлению отдельных государственных полномочий по ТО по хранению, комплектованию, учету и использованию архивных документов, относящихся к государственной собственности ТО и находящихся на территории МО "Колпашевский район" (в редакции от 07.04.2011 № 322, от 05.11.2013 № 1170, от 06.05.2020 № 449)</t>
  </si>
  <si>
    <t>Постановление Администрации Колпашевского района от 25.05.2020 № 515 "О перечислении иных межбюджетных трансфертов Новоселовскому сельскому поселению на исполнение судебного акта"</t>
  </si>
  <si>
    <t>25.05.2020- 31.12.2020</t>
  </si>
  <si>
    <t>08.06.2020- 31.12.2020</t>
  </si>
  <si>
    <t>(409 611)</t>
  </si>
  <si>
    <t>(210 501)</t>
  </si>
  <si>
    <t>(210 618)</t>
  </si>
  <si>
    <t>Решение Думы Колпашевского района от 25.11.2013 № 106 "О финансировании за счёт бюджета муниципального образования "Колпашевский район" мероприятий, направленных на поддержку решения жилищной проблемы молодых семей" (в редакции от 15.12.2014 № 157, от 30.05.2016 № 47, от 26.02.2018 № 6, от 22.06.2020 № 68)</t>
  </si>
  <si>
    <t>22.06.2020- 25.12.2020</t>
  </si>
  <si>
    <t>Решение Думы Колпашевского района от 22.06.2020 № 74 "О предоставлении иных межбюджетных трансфертов бюджетам поселений, входящих в состав муниципального образования "Колпашевский район", на создание мест (площадок) накопления твёрдых коммунальных отходов"</t>
  </si>
  <si>
    <t>Постановление Администрации Колпашевского района от 14.07.2020 № 729 "О порядке расходования средств субсидии из областного бюджета Томской области, а также средств бюджета муниципального образования "Колпашевский район" на государственную поддержку отрасли культуры в 2020 году"</t>
  </si>
  <si>
    <t>пп.1.1. п.1</t>
  </si>
  <si>
    <t>14.07.2020-31.12.2020</t>
  </si>
  <si>
    <t>(209 575)</t>
  </si>
  <si>
    <t>(209 576)</t>
  </si>
  <si>
    <t>(100 343)</t>
  </si>
  <si>
    <t>(100 344)</t>
  </si>
  <si>
    <t>(100 339)</t>
  </si>
  <si>
    <t>(100 335)</t>
  </si>
  <si>
    <t>2318 (100 340)</t>
  </si>
  <si>
    <t>Решение Думы Колпашевского района от 26.12.2007 № 401 "О порядке расходования средств местного бюджета на финансирование проведения муниципальных выборов" (в редакции от 29.07.2020 № 80)</t>
  </si>
  <si>
    <t>Решение Думы Колпашевского района от 29.07.2020 № 81 "О предоставлении иного межбюджетного трансферта бюджету муниципального образования "Саровское сельское поселение" на проведение ремонта памятника воинам-землякам, погибшим в годы Великой Отечественной войны"</t>
  </si>
  <si>
    <t>29.07.2020- 20.12.2020</t>
  </si>
  <si>
    <t>Решение Думы Колпашевского района от 29.07.2020 № 87 "О предоставлении иного межбюджетного трансферта бюджету муниципального образования "Саровское сельское поселение" на ликвидацию мест несанкционированного размещения твёрдых коммунальных отходов"</t>
  </si>
  <si>
    <t>Постановление Администрации Колпашевского района от 03.08.2020 № 772 "О порядке и сроках расходования средств субсидии из областного бюджета бюджету муниципального образования "Колпашевский район" на софинансирование капитальных вложений в объекты муниципальной собственности в сфере обращения с твёрдыми коммунальными отходами"</t>
  </si>
  <si>
    <t>03.08.2020- 31.12.2020</t>
  </si>
  <si>
    <t>11.08.2020- 31.12.2020</t>
  </si>
  <si>
    <t>11.08.2020, не установлен</t>
  </si>
  <si>
    <t>Постановление Администрации Колпашевского района от 25.08.2020 № 901 "О порядке и сроках расходования средств субсидии из областного бюджета на реализацию в муниципальных образовательных организациях мероприятий, направленных на предупреждение распространения новой коронавирусной инфекции на территории Томской области и об утверждении Порядка определения объёма и условий предоставления субсидии из средств бюджета муниципального образования "Колпашевский район" муниципальным бюджетным общеобразовательным организациям и муниципальным автономным общеобразовательным организациям на реализацию в муниципальных образовательных организациях мероприятий, направленных на предупреждение распространения новой коронавирусной инфекции на территории Томской области"</t>
  </si>
  <si>
    <t>25.08.2020- 31.12.2020</t>
  </si>
  <si>
    <t>Постановление Администрации Колпашевского района от 27.08.2020 № 919 "О порядке и сроках расходования средств субсидии из областного бюджета местным бюджетам в Томской области на реализацию мероприятий по развитию рыбохозяйственного комплекса"</t>
  </si>
  <si>
    <t>27.08.2020- 31.12.2020</t>
  </si>
  <si>
    <t>29.07.2020- 01.10.2020</t>
  </si>
  <si>
    <t>(100 348)</t>
  </si>
  <si>
    <t>(100 349)</t>
  </si>
  <si>
    <t>Решение Думы Колпашевского района от 16.07.2012 № 91 "Об утверждении Порядка предоставления дотаций на выравнивание бюджетной обеспеченности поселений из бюджета муниципального образования «Колпашевский район» (в редакции от 25.11.2019 № 121, от 12.10.2020 № 7)</t>
  </si>
  <si>
    <t>1.6.4.2.53. Средства резервных фондов администраций муниципальных образований для финансирования непредвиденных расходов</t>
  </si>
  <si>
    <t>2353 (499 720)</t>
  </si>
  <si>
    <t>Постановление Администрации Томской области от 30.10.2020 N 703-ра "Об использовании бюджетных ассигнований резервного фонда финансирования непредвиденных расходов Администрации Томской области"</t>
  </si>
  <si>
    <t>03.09.2020- 31.12.2020</t>
  </si>
  <si>
    <t>Постановление Администрации Колпашевского района от 30.06.2010 № 858 "Об установлении расходного обязательства МО "Колпашевский район" по осуществлению отдельных государственных полномочий по ТО по хранению, комплектованию, учету и использованию архивных документов, относящихся к государственной собственности ТО и находящихся на территории МО "Колпашевский район" (в редакции от 07.04.2011 № 322, от 05.11.2013 № 1170, от 06.05.2020№ 449)</t>
  </si>
  <si>
    <t>Постановление Администрации Колпашевского района от 15.01.2014 № 14 "Об установлении расходных обязательств по осуществлению отдельных государственных полномочий, переданных в соответствии с Законом Томской области от 09.12.2013 № 214-ОЗ" (в редакции от 26.10.2020 № 1155)</t>
  </si>
  <si>
    <t>Решение Думы Колпашевского района от 23.11.2020 № 20 "О предоставлении иного межбюджетного трансферта бюджету муниципального образования "Колпашевское городское поселение" на оплату командировочных расходов победителям конкурса на звание "Лучший муниципальный служащий в Томской области" в 2019 году"</t>
  </si>
  <si>
    <t>23.11.2020- 20.12.2020</t>
  </si>
  <si>
    <t>Решение Думы Колпашевского района от 28.10.2013 № 91 "О создании муниципального дорожного фонда муниципального образования "Колпашевский район" и утверждении положения о порядке формирования и использования бюджетных ассигнований муниципального дорожного фонда муниципального образования "Колпашевский район" (в редакции от 28.04.2014 № 38, от 18.12.2019 № 150, от 12.10.2020 № 10)</t>
  </si>
  <si>
    <t>Решение Думы Колпашевского района от 23.11.2020 № 28 "О предоставлении иного межбюджетного трансферта бюджету муниципального образования "Колпашевское городское поселение" на ликвидацию мест несанкционированного размещения твёрдых коммунальных отходов"</t>
  </si>
  <si>
    <t>Решение Думы Колпашевского района от 29.04.2013 № 37 "О порядке использования средств бюджета муниципального образования "Колпашевский район" на проведение мероприятий по улучшению жилищных условий граждан, проживающих в сельской местности, в том числе молодых семей и молодых специалистов" (в редакции от 31.07.2015 № 71, от 23.11.2020 № 31)</t>
  </si>
  <si>
    <t>(499 721)</t>
  </si>
  <si>
    <t>п.8 ст.2</t>
  </si>
  <si>
    <t>Постановление Администрации Колпашевского района от 04.12.2020 № 1316 "Об установлении расходного обязательства по осуществлению отдельных государственных полномочий по расчёту и предоставлению бюджетам поселений, входящих в состав муниципального района Томской области, субвенций на осуществление полномочий по первичному воинскому учёту на территориях, где отсутствуют военные комиссариаты"</t>
  </si>
  <si>
    <t>Решение Думы Колпашевского района от 10.12.2020 № 34 "Об установлении целей, порядка и условий предоставления из бюджета муниципального образования "Колпашевский район" бюджетам поселений Колпашевского района субвенций на осуществление полномочий по первичному воинскому учету на территориях, где отсутствуют военные комиссариаты"</t>
  </si>
  <si>
    <t>Постановление Администрации Колпашевского района от 08.06.2020 № 587 "О порядке расходования средств субсидии из областного бюджета бюджету муниципального образования «Колпашевский район» на приведение муниципальных полигонов твердых коммунальных отходов в соответствие с действующим законодательством в рамках государственной программы «Обращение с отходами, в том числе с твердыми коммунальными отходами, на территории Томской области» (ОТРАТИЛО СИЛУ постановление от 28.12.2020 № 1417)</t>
  </si>
  <si>
    <t>Закон Томской области от 15.09.2020 № 114-ОЗ "О наделении органов местного самоуправления муниципальных районов Томской области отдельными государственными полномочиями по расчету и предоставлению бюджетам поселений субвенций на осуществление полномочий по первичному воинскому учету на территориях, где отсутствуют военные комиссариаты"</t>
  </si>
  <si>
    <t>Федеральный закон от 13.07.2015 г. N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t>
  </si>
  <si>
    <t>п. 1 ст. 15</t>
  </si>
  <si>
    <t>13.07.2020, не установлен</t>
  </si>
  <si>
    <t>13.07.2015, не установлен</t>
  </si>
  <si>
    <t>1.1.1.18.4. стипендии Губернатора Томской области молодым учителям МОУ Томской области</t>
  </si>
  <si>
    <t>1.1.1.19.6. Иной межбюджетный трансферт, имеющий целевое назначение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</si>
  <si>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1.1.1.19.7. МП "Обеспечение безопасности  населения Колпашевского района"</t>
  </si>
  <si>
    <t>1.1.1.19.8. МП "Развитие муниципальной системы образования в Колпашевском районе"</t>
  </si>
  <si>
    <t>1.1.1.19.9. Субсидия на внедрение и функционирование целевой модели цифровой образовательной среды в общеобразовательных организациях</t>
  </si>
  <si>
    <t>1.1.1.20.6. Субсидия на создание новых мест в образовательных организациях различных типов для реализации дополнительных общеразвивающих программ всех направленностей (за счет средств федерального бюджета)</t>
  </si>
  <si>
    <t>1.1.1.20.7. Субсидия на создание новых мест в образовательных организациях различных типов для реализации дополнительных общеразвивающих программ всех направленностей (софинансирование за счет средств областного бюджета к средствам федерального бюджета)</t>
  </si>
  <si>
    <t>1.6.4.2.2.2.3. Субсидия на проведение капитальных ремонтов объектов коммунальной инфраструктуры в целях подготовки хозяйственного комплекса Томской области к безаварийному прохождению отопительного сезона</t>
  </si>
  <si>
    <t>1.6.4.2.4.1. ИМБТ на осуществление дорожной деятельности в отношении автомобильных дорог общего пользования местного значения в границах населенных пунктов муниципального образования "Колпашевское городское поселение"</t>
  </si>
  <si>
    <t>1.6.4.2.4.2. Субсидия из областного бюджета на выполнение полномочий органов местного самоуправления по осуществлению дорожной деятельности в части капитального ремонта и (или) ремонта автомобильных дорог общего пользования местного значения в границах муниципального образования (в том числе на обустройство пешеходных переходов в соответствии с национальными стандартами и ремонт пешеходных дорожек) в рамках государственной программы "Развитие транспортной системы в Томской области"</t>
  </si>
  <si>
    <t>1.6.4.2.24.1. Иные межбюджетные трансферты на ликвидацию мест несанкционированного размещения твердых коммунальных отходов</t>
  </si>
  <si>
    <t>1.6.4.2.24.2. Субсидия на создание мест (площадок) накопления твердых коммунальных отходов в рамках государственной программы "Обращение с отходами, в том числе с твердыми коммунальными отходами, на территории Томской области"</t>
  </si>
  <si>
    <t>1.6.4.2.24.3. Иные межбюджетные трансферты на создание мест (площадок) накопления твердых коммунальных отходов</t>
  </si>
  <si>
    <t>1.1.1.32.4. межбюджетные трансферты из резервного фонда финансирования непредвиденных расходов Администрации Томской области</t>
  </si>
  <si>
    <t>1.1.1.18.15. Субсидия на приобретение автотранспортных средств в муниципальные общеобразовательные организации</t>
  </si>
  <si>
    <t>(209 577)</t>
  </si>
  <si>
    <t>1.1.1.19.16. Субсидия на приобретение автотранспортных средств в муниципальные общеобразовательные организации</t>
  </si>
  <si>
    <t>(222 561)</t>
  </si>
  <si>
    <t>(222 573)</t>
  </si>
  <si>
    <t>(208 615)</t>
  </si>
  <si>
    <t>(208 660)</t>
  </si>
  <si>
    <t>1085 (528, 548, 546, 547)</t>
  </si>
  <si>
    <t>(227 604)</t>
  </si>
  <si>
    <t>(227 600)</t>
  </si>
  <si>
    <t>п. 2</t>
  </si>
  <si>
    <t>1712 (311 663)</t>
  </si>
  <si>
    <t>(100 301)</t>
  </si>
  <si>
    <t>1.6.4.2.5.1. Иной межбюджетный трансферт на ремонт муниципального жилья</t>
  </si>
  <si>
    <t>(100 303)</t>
  </si>
  <si>
    <t>1.6.4.2.5.2. субсидии местным бюджетам на создание условий для управления многоквартирными домами</t>
  </si>
  <si>
    <t>20.01.2021, не установлен</t>
  </si>
  <si>
    <t>25.01.2021- 25.12.2021</t>
  </si>
  <si>
    <t>25.01.2021- 20.12.2021</t>
  </si>
  <si>
    <t>(213 655)</t>
  </si>
  <si>
    <t>(213 656)</t>
  </si>
  <si>
    <t>Решение Думы Колпашевского района от 31.01.2020 № 16 "О порядке предоставления иных межбюджетных трансфертов из бюджета муниципального образования "Колпашевский район" бюджетам поселений Колпашевского района на исполнение судебных актов по обеспечению жилыми помещениями детей - сирот и детей, оставшихся без попечения родителей, а также лиц из их числа" (в редакции от 25.01.2021 № 15)</t>
  </si>
  <si>
    <t>Постановление Администрации Томской области от 14.08.2020 N 402а "Об утверждении Правил предоставления и Методики распределения иных межбюджетных трансфертов на исполнение судебных актов по обеспечению жилыми помещениями детей-сирот и детей, оставшихся без попечения родителей, а также лиц из их числа"</t>
  </si>
  <si>
    <t>28.08.2020, не установлен</t>
  </si>
  <si>
    <t>25.01.2021, не установлен</t>
  </si>
  <si>
    <t>Постановление Администрации Томской области от 04.03.2009 № 40а "Об утверждении Порядка расходования местными бюджетами субвенций из областного бюджета на осуществление государственных полномочий по обеспечению жилыми помещениями детей-сирот и детей, оставшихся без попечения родителей, а также лиц из их числа</t>
  </si>
  <si>
    <t>Постановление Администрации Колпашевскогго района от 16.04.2015 № 417 "О порядке распределения 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Томской области, обеспечение дополнительного образования детей в муниципальных общеобразовательных организациях в Томской области" (в редакции от 08.09.2015 № 900, от 10.02.2016 № 104, от 11.01.2017 № 3, от13.12.2017 № 1319, от 02.04.2018 № 281, 20.12.2018 № 1408, от 29.11.2019 № 1341, от 28.05.2020 № 522, от 29.12.2020 № 1427, от 29.01.2021 № 137)</t>
  </si>
  <si>
    <t>Постановление Администрации Колпашевского района от 29.01.2021 № 134 "Об установлении расходного обязательства муниципального образования "Колпашевский район" на осуществление переданных отдельных государственных полномочий по подготовке и проведению на территории Томской области Всероссийской переписи населения 2020 года"</t>
  </si>
  <si>
    <t>29.01.2021 в период действия ЗТО от 07.04.2020 № 24-ОЗ</t>
  </si>
  <si>
    <t>Закон Томской области от 07.04.2020 № 24-ОЗ "О наделении органов местного самоуправления отдельными государственными полномочиями по подготовке и проведению на территории Томской области Всероссийской переписи населения 2020 года"</t>
  </si>
  <si>
    <t>20.04.2020- 31.12.2021</t>
  </si>
  <si>
    <t>Постановление Администрации Колпашевского района от 26.01.2021 № 96 "О порядке расходования в 2021 году средств субсидии из областного бюджета бюджету муниципального образования "Колпашевский район" на создание и модернизацию объектов спортивной инфраструктуры для занятий физической культурой и спортом в рамках регионального проекта "Спорт - норма жизни" государственной программы "Развитие молодежной политики, физической культуры и спорта в Томской области" (Строительство физкультурно-оздоровительного комплекса с универсальным игровым залом для МАУДО "ДЮСШ им. О.Рахматулиной" по ул. Ленина, 52 в г. Колпашево Колпашевского района Томской области)"</t>
  </si>
  <si>
    <t>26.01.2021- 31.12.2021</t>
  </si>
  <si>
    <t>Решение Думы Колпашевского района от 15.12.2014 № 136 "О финансировании за счёт средств бюджета муниципального образования "Колпашевский район" мероприятий по содержанию комплекса спортивных сооружений муниципального автономного образовательного учреждения дополнительного образования детей "Детско-юношеская спортивная школа имени О. Рахматулиной"</t>
  </si>
  <si>
    <t>Подпр2 Прил. № 1</t>
  </si>
  <si>
    <t>Постановление Администрации Томской области от 27.09.2019 N 347а "Об утверждении государственной программы "Развитие культуры и туризма в Томской области"</t>
  </si>
  <si>
    <t>Подпр.2</t>
  </si>
  <si>
    <t>02.03.2020, не установлен</t>
  </si>
  <si>
    <t>(213 657)</t>
  </si>
  <si>
    <t>(213 658)</t>
  </si>
  <si>
    <t>(100 315)</t>
  </si>
  <si>
    <t>1.6.4.2.2.2.2. Субсидия на осуществление капитальных вложений в объекты муниципальной собственности в сфере газификации в рамках государственной программы "Развитие коммунальной инфраструктуры в Томской области"</t>
  </si>
  <si>
    <t>(100 308)</t>
  </si>
  <si>
    <t>1.6.4.2.26.2.3. Субсидия на реализацию проектов по благоустройству сельских территорий (за счет средств федерального бюджета)</t>
  </si>
  <si>
    <t>1.6.4.2.26.2.4. Субсидия на реализацию проектов по благоустройству сельских территорий (софинансирование за счет средств областного бюджета к средствам федерального бюджета)</t>
  </si>
  <si>
    <t>Постановление Администрации Колпашевского района от 02.02.2021 № 143 "Об установлении расходного обязательства муниципального образования "Колпашевский район"</t>
  </si>
  <si>
    <t>Прил.1.</t>
  </si>
  <si>
    <t>Решение Думы Колпашевского района от 26.02.2021 № 18 "О предоставлении бюджету муниципального образования "Новоселовское сельское поселение" иного межбюджетного трансферта на обеспечение комплексного развития сельских территорий (реализация проектов по благоустройству сельских территорий)"</t>
  </si>
  <si>
    <t>26.02.2021- 31.12.2021</t>
  </si>
  <si>
    <t>26.02.2021- 30.12.2021</t>
  </si>
  <si>
    <t>02.02.2021- 30.12.2021</t>
  </si>
  <si>
    <t>1.1.1.69.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на территории сельского поселения</t>
  </si>
  <si>
    <t>1071</t>
  </si>
  <si>
    <t>(100 319)</t>
  </si>
  <si>
    <t>(100 317)</t>
  </si>
  <si>
    <t>1.6.4.2.5.2. исполнение судебных актов</t>
  </si>
  <si>
    <t>1.1.1.18.6. Субсидия на обеспечение образовательных организаций материально-технической базой для внедрения цифровой образовательной среды</t>
  </si>
  <si>
    <t>Постановление Администрации Колпашевского района от 19.03.2021 № 333 "О порядке и сроках расходования средств субсидии на обеспечение образовательных организаций материально-технической базой для внедрения цифровой образовательной среды"</t>
  </si>
  <si>
    <t>19.03.2021- 31.12.2021</t>
  </si>
  <si>
    <t>1.1.1.19.5. Субсидия на обеспечение образовательных организаций материально-технической базой для внедрения цифровой образовательной среды</t>
  </si>
  <si>
    <t>Постановление Администрации Колпашевского райорна от 05.04.2021 № 404 "О порядке и сроках расходования средств субсидии на создание новых мест в образовательных организациях различных типов для реализации дополнительных общеобразовательных программ всех направленностей и об утверждении Порядка определения объёма и условия предоставления субсидии из бюджета муниципального образования "Колпашевский район" муниципальным бюджетным образовательным организациям и муниципальным автономным образовательным организациям на создание новых мест в образовательных организациях различных типов для реализации дополнительных общеобразовательных программ всех направленностей"</t>
  </si>
  <si>
    <t>05.04.2021- 31.12.2021</t>
  </si>
  <si>
    <t>09.04.2021- 31.12.2021</t>
  </si>
  <si>
    <t>29.03.2021- 31.12.2021</t>
  </si>
  <si>
    <t>Решение Думы Колпашевского района от 29.03.2021 № 32 "О предоставлении иного межбюджетного трансферта бюджету муниципального образования "Новоселовское сельское поселение" на организацию уличного освещения"</t>
  </si>
  <si>
    <t>Решение Думы Колпашевского района от 29.03.2021 № 33 "О предоставлении иного межбюджетного трансферта бюджету муниципального образования "Чажемтовское сельское поселение" на ремонт водопровода в с. Озёрное"</t>
  </si>
  <si>
    <t>Решение Думы Колпашевского района от 29.03.2021 № 34 "О предоставлении иного межбюджетного трансферта бюджету муниципального образования "Колпашевское городское поселение" на обустройство и ремонт источников противопожарного водоснабжения в г. Колпашево и с. Тогур"</t>
  </si>
  <si>
    <t>Постановление Главы Колпашевского района от 16.04.2020 "О перечислении средств иных межбюджетных трансфертов Колпашевскому городскому поселению на исполнение судебных актов"</t>
  </si>
  <si>
    <t>(210 500)</t>
  </si>
  <si>
    <t>16.04.2021- 31.12.2021</t>
  </si>
  <si>
    <t>Постановление Главы Колпашевского района от 19.04.2021 № 31 "О порядке и сроках расходования бюджетных ассигнований резервного фонда финансирования непредвиденных расходов Администрации Томской области"</t>
  </si>
  <si>
    <t>19.04.2021- 01.12.2021</t>
  </si>
  <si>
    <t>Решение Думы Колпашевского района от 26.04.2021 № 40 "О предоставлении иного межбюджетного трансферта бюджету муниципального образования "Колпашевское городское поселение" на укрепление материально-технической базы, приобретение спортивной экипировки"</t>
  </si>
  <si>
    <t>26.04.2021- 01.12.2021</t>
  </si>
  <si>
    <t>26.04.2021- 31.12.2021</t>
  </si>
  <si>
    <t>Решение Думы Колпашевского района от 26.04.2021 № 43 "О предоставлении иного межбюджетного трансферта бюджету муниципального образования "Колпашевское городское поселение" на ремонт муниципального жилья"</t>
  </si>
  <si>
    <t>26.04.2021- 27.12.2021</t>
  </si>
  <si>
    <t>(221 523)</t>
  </si>
  <si>
    <t>Решение Думы Колпашевского района от 26.04.2021 № 47 "О предоставлении в 2021 году иного межбюджетного трансферта бюджету муниципального образования "Саровское сельское поселение" на обслуживание и проведение ремонтных работ воздушной линии электропередачи, расположенной по адресу: Российская Федерация, Томская область, Саровское сельское поселение, СНТ "Мичуринец", сооружение 1, воздушная линия электропередачи 0,4 кВ"</t>
  </si>
  <si>
    <t>26.04.2021- 20.12.2021</t>
  </si>
  <si>
    <t>Постановление Администрации Колпашевского района от 29.04.2021 № 514 "О порядке и сроках расходования бюджетных ассигнований резервного фонда финансирования непредвиденных расходов Администрации Томской области, об утверждении порядка определения объёма и условий предоставления Муниципальному бюджетному учреждению «Центр культуры и досуга» субсидии на иные цели из бюджета муниципального образования «Колпашевский район» за счет средств резервного фонда финансирования непредвиденных расходов Администрации Томской области"</t>
  </si>
  <si>
    <t>29.04.2021- 31.12.2021</t>
  </si>
  <si>
    <t>1.6.4.2.5. обеспечение проживающих в городского и сельского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</si>
  <si>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1.7. Условно утвержденные расходы на первый и второй годы планового периода в соответствии с решением о местном бюджете муниципальног района</t>
  </si>
  <si>
    <t>2400</t>
  </si>
  <si>
    <t>1.1.1. по перечню, предусмотренному частью 4 статьи 14 и частью 1 статьи 15 Федерального закона от 6 октября 2003 г. № 131-ФЗ «Об общих принципах организации местного самоуправления в Российской Федерации», всего</t>
  </si>
  <si>
    <t>1.1.1.7.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водного транспорта)</t>
  </si>
  <si>
    <t>1.1.1.17.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</si>
  <si>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</si>
  <si>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1.1.1.19.организация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</si>
  <si>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</si>
  <si>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1.1.1.24.   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</si>
  <si>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1.1.1.53. организация в соответствии с федеральным законом выполнения комплексных кадастровых работ и утверждение карты-плана территории</t>
  </si>
  <si>
    <t>1.1.1.57.обеспечение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</si>
  <si>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1.1.1.83. участие в соответствии с федеральным законом в выполнении комплексных кадастровых работ</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</si>
  <si>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</si>
  <si>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 xml:space="preserve">1.2.21.установление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 статьи 325 и 326 Трудового кодекса Российской Федерации </t>
  </si>
  <si>
    <t>1.2.28. формирование и использование резервных фондов администраций муниципальных образований для финансирования непредвиденных расходов</t>
  </si>
  <si>
    <t>1.2.27. выплаты гражданам денежных вознаграждений в связи с присвоением почетных званий, получением наград, поощрений</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</si>
  <si>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права на решение вопросов, не отнесенных к вопросам местного значения муниципального района, всего</t>
  </si>
  <si>
    <t>1.3.1. по перечню, предусмотренному частью 1 статьи 15.1 Федерального закона от 6 октября 2003 г. № 131-ФЗ «Об общих принципах организации местного самоуправления в Российской Федерации», всего</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</si>
  <si>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</si>
  <si>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1.4.1.2.по составлению (изменению) списков кандидатов в присяжные заседатели</t>
  </si>
  <si>
    <t>1.4.2.5.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без учета рыбоводства и рыболовства)</t>
  </si>
  <si>
    <t>1.5. 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</si>
  <si>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1.6.Расходные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</si>
  <si>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31.08.2020- 31.05.2021</t>
  </si>
  <si>
    <t>Постановление Администрации Колпашевского района от 26.05.2021 № 633 "О порядке и сроках расходования средств субсидии на обеспечение антитеррористической защиты объектов образования, выполнение мероприятий противодействия деструктивным идеологиям, модернизацию систем противопожарной защиты"</t>
  </si>
  <si>
    <t>26.05.2021- 31.12.2021</t>
  </si>
  <si>
    <t>1.1.1.18.5. Субсидия на создание и обеспечение функционирования центров образования естественно - научной и технологической направленностей в общеобразовательных организациях, расположенных в сельской местности и малых городах</t>
  </si>
  <si>
    <t>27.05.2021- 01.12.2021</t>
  </si>
  <si>
    <t>Решение Думы Колпашевского района от 31.05.2021 № 52 "О предоставлении иного межбюджетного трансферта бюджету муниципального образования "Колпашевское городское поселение" на приобретение информационных стендов"</t>
  </si>
  <si>
    <t>31.05.2021- 01.11.2021</t>
  </si>
  <si>
    <t>Решение Думы Колпашевского района отт 31.05.2021 № 53 "О предоставлении иного межбюджетного трансферта бюджету муниципального образования "Новогоренское сельское поселение" на приобретение компьютерного оборудования и программного обеспечения"</t>
  </si>
  <si>
    <t>Решение Думы Колпашевского района от 10.12.2008 № 580 "Об утверждении Положения об оплате труда и ежегодных основных оплачиваемых отпусках работников органов местного самоуправления Колпашевского района и работников органов Администрации Колпашевского района" (в редакции от 17.06.2010 № 853, от 14.02.2011 № 18, от 20.06.2011 № 61, от 06.07.2011 № 77, от 30.09.2011 № 112, от 23.04.2012 № 47, от 24.05.2012 № 87, от 10.09.2012 № 124, от 19.11.2012 № 144, от 27.03.2013 № 28, от 16.07.2013 № 63, от 30.01.2014 № 13, от 15.12.2014 № 164, от 25.03.2015 № 23, от 24.08.2016 № 71, от 16.02.2016 № 6, от 30.05.2017 № 45, от 29.09.2017 № 87, от 25.01.2018 № 1, от 24.04.2019 № 40, от 25.11.2019 № 122, от 23.11.2020 № 18, от 10.12.2020 № 36, от 31.05.2021 № 54)</t>
  </si>
  <si>
    <t>Решение Думы Колпашевского района от 26.02.2021 № 21 "О предоставлении иных межбюджетных трансфертов бюджету муниципального образования "Колпашевское городское поселение" на выполнение работ по строительному контролю и авторскому надзору по объектам благоустройства наиболее посещаемых муниципальных территорий Колпашевского городского поселения" (в редакции от 31.05.2021 № 57)</t>
  </si>
  <si>
    <t>31.05.2021- 20.12.2021</t>
  </si>
  <si>
    <t>Решение Думы Колпашевского района от 31.05.2021 № 63 "О предоставлении иного межбюджетного трансферта бюджету муниципального образования "Новоселовское сельское поселение" на осуществление дорожной деятельности в отношении автомобильных дорог общего пользования местного значения в границах населенных пунктов муниципального образования "Новоселовское сельское поселение" в 2021 году"</t>
  </si>
  <si>
    <t>Решение Думы Колпашевского района от 31.05.2021 № 64 "О порядке расходования в 2021 году средств бюджетных ассигнований резервного фонда финансирования непредвиденных расходов Администрации Томской области на выполнение работ по ремонту кровли здания, расположенного по адресу: Томская область, Колпашевский район, Саровское сельское поселение, п. Большая Саровка, ул. Советская, д. 35/2"</t>
  </si>
  <si>
    <t>31.05.2021- 25.11.2021</t>
  </si>
  <si>
    <t>Решение Думы Колпашевского района от 31.05.2021 № 65 "О предоставлении иного межбюджетного трансферта бюджету муниципального образования "Новоселовское сельское поселение" на обустройство источника противопожарного водоснабжения в с.Новоселово"</t>
  </si>
  <si>
    <t>31.05.2021- 25.12.2021</t>
  </si>
  <si>
    <t>Постановление Администрации колпашевского района от 05.04.2021 № 404 "О порядке и сроках расходования средств субсидии на создание новых мест в образовательных организациях различных типов для реализации дополнительных общеобразовательных программ всех направленностей и об утверждении Порядка определения объёма и условия предоставления субсидии из бюджета муниципального образования "Колпашевский район" муниципальным бюджетным образовательным организациям и муниципальным автономным образовательным организациям на создание новых мест в образовательных организациях различных типов для реализации дополнительных общеобразовательных программ всех направленностей"</t>
  </si>
  <si>
    <t>05.04.2021- 31.12.2023</t>
  </si>
  <si>
    <t>1.2.25.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t>
  </si>
  <si>
    <t>1.2.24.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</si>
  <si>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 xml:space="preserve">1.6.4.2.8. создание условий для предоставления транспортных услуг населению и организация транспортного обслуживания населения в границах городского и сельского поселения (в части автомобильного транспорта) </t>
  </si>
  <si>
    <t>Решение Думы Колпашевского района от 13.08.2014 № 82 "О размере, условиях и порядке предоставления компенсации расходов по оплате стоимости проезда и провоза багажа в пределах РФ к месту использования отпуска и обратно для лиц, работающих в органах местного самоуправления муниципального образования "Колпашевский район", в органах Администрации Колпашевского района и муниципальных учреждениях, финансируемых из бюджета муниципального образования "Колпашевский район", и о размере, условиях и порядке предоставления компенсации расходов по оплате стоимости проезда и провоза багажа в пределах РФ при переезде к новому месту жительства, в другую местность, за пределы Колпашевского района" (в редакции от 22.09.2014 № 89, от 27.10.2014 № 116, от 28.08.2018 № 63, от 30.06.2021 № 73)</t>
  </si>
  <si>
    <t>30.06.2021- 20.12.2021</t>
  </si>
  <si>
    <t>30.06.2021- 25.12.2021</t>
  </si>
  <si>
    <t>Решение Думы Колпашевского района от 30.06.2021 № 78 "О предоставлении в 2021 году иного межбюджетного трансферта бюджету муниципального образования "Новоселовское сельское поселение" на выполнение работ по постановке на кадастровый учет автомобильной дороги общего пользования местного значения и земельного участка под ней в д.Маракса"</t>
  </si>
  <si>
    <t>Решение Думы Колпашевского района от 30.06.2021 № 79 "О предоставлении иного межбюджетного трансферта бюджету муниципального образования "Саровское сельское поселение" на ликвидацию мест несанкционированного размещения твёрдых коммунальных отходов"</t>
  </si>
  <si>
    <t>Решение Думы Колпашевского района от 30.06.2021 № 80 "О предоставлении иного межбюджетного трансферта бюджету муниципального образования "Саровское сельское поселение" на обустройство источника противопожарного водоснабжения в д.Чугунка"</t>
  </si>
  <si>
    <t>Решение Думы Колпашевского района от 30.06.2021 № 81 "О предоставлении иных межбюджетных трансфертов бюджету муниципального образования "Колпашевское городское поселение" для расселения жителей г. Колпашево Колпашевского района Томской области из жилых помещений, расположенных в зоне обрушения береговой линии реки Обь в районе города Колпашево"</t>
  </si>
  <si>
    <t>30.06.2021- 24.11.2021</t>
  </si>
  <si>
    <t>(499 716)</t>
  </si>
  <si>
    <t>(518)</t>
  </si>
  <si>
    <t>1.1.2.46. осуществление мер по противодействию коррупции в границах  поселения</t>
  </si>
  <si>
    <t>(410 607)</t>
  </si>
  <si>
    <t>(100 340)</t>
  </si>
  <si>
    <t>(499 720)</t>
  </si>
  <si>
    <t>(203 518)</t>
  </si>
  <si>
    <t>Постановление Администрации Колпашевского района от 18.07.2019 № 772 "Об утверждении Положения об организации отдыха детей в каникулярное время на территории муниципального образования "Колпашевский район" (в редакции от 15.07.2021 № 875)</t>
  </si>
  <si>
    <t>Постановление Администрации Колпашевского района от 28.07.2021 № 901 "О порядке и сроках расходования бюджетных ассигнований резервного фонда финансирования непредвиденных расходов Администрации Томской области, об утверждении порядка определения объёма и условий предоставления Муниципальному бюджетному учреждению "Библиотека" субсидии на иные цели из бюджета муниципального образования "Колпашевский район" за счёт средств резервного фонда финансирования непредвиденных расходов Администрации Томской области"</t>
  </si>
  <si>
    <t>28.07.2021- 31.10.2021</t>
  </si>
  <si>
    <t>Постановление Администрации Колпашевского района от 28.07.2021 № 902 "О порядке и сроках расходования бюджетных ассигнований резервного фонда финансирования непредвиденных расходов Администрации Томской области, об утверждении порядка определения объёма и условий предоставления Муниципальному бюджетному учреждению "Центр культуры и досуга" субсидии на иные цели из бюджета муниципального образования "Колпашевский район" за счёт средств резервного фонда финансирования непредвиденных расходов Администрации Томской области"</t>
  </si>
  <si>
    <t>Постановление Администрации Колпашевского района от 30.07.2021 № 912 "О порядке и сроках расходования средств субсидии бюджету муниципального образования Томской области из областного бюджета на государственную поддержку лучших сельских учреждений и лучших работников сельских учреждений культуры (государственная поддержка отрасли культуры)"</t>
  </si>
  <si>
    <t>30.07.2021- 15.12.2021</t>
  </si>
  <si>
    <t>30.07.2021- 20.12.2021</t>
  </si>
  <si>
    <t>Решение Думы Колпашевского района от 30.07.2021 № 89 "О предоставлении иного межбюджетного трансферта бюджету муниципального образования "Новоселовское сельское поселение" на финансовую поддержку инициативного проекта "Благоустройство территории сквера "Зеленый берег" по адресу: Томская область, Колпашевский район, с. Новоселово, ул. Центральная, 27/1", выдвинутого муниципальным образованием "Новоселовское сельское поселение", входящим в состав Колпашевского района Томской области"</t>
  </si>
  <si>
    <t>Решение Думы Колпашевского района от 26.02.2021 № 20 "О предоставлении иного межбюджетного трансферта бюджету муниципального образования "Колпашевское городское поселение" на проведение капитальных ремонтов объектов коммунальной инфраструктуры в целях подготовки хозяйственного комплекса Томской области к безаварийному прохождению отопительного сезона" (в редакции от 30.07.2021 № 90)</t>
  </si>
  <si>
    <t>Решение Думы Колпашевского района от 25.01.2021 № 11 "О предоставлении иного межбюджетного трансферта бюджету муниципального образования "Колпашевское городское поселение" на проведение государственной экспертизы проектной документации и результатов инженерных изысканий, включая проведение проверки достоверности определения сметной стоимости" (в редакции от 30.07.2021 № 92)</t>
  </si>
  <si>
    <t>30.07.2021- 31.12.2021</t>
  </si>
  <si>
    <t>10.08.2021, не установлен</t>
  </si>
  <si>
    <t>Постановление Главы Колпашевского района от 11.08.2021 № 99 "О порядке и сроках расходования бюджетных ассигнований резервного фонда финансирования непредвиденных расходов Администрации Томской области" (РАТО от 30.07.2021 № 437-ра)</t>
  </si>
  <si>
    <t>11.08.2021- 31.12.2021</t>
  </si>
  <si>
    <t>30.08.2021- 01.12.2021</t>
  </si>
  <si>
    <t>Постановление Администрации Колпашевского района от 25.08.2021 № 1028 "О порядке и сроке расходования средств субсидии на софинансирование расходов на реализацию проектов, отобранных по итогам проведения конкурса проектов и направленных на создание условий для развития инфраструктуры непроизводственных индустрий Томской области"</t>
  </si>
  <si>
    <t>25.08.2021- 31.12.2021</t>
  </si>
  <si>
    <t>Решение Думы Колпашевского района от 26.04.2021 № 42 "О предоставлении иного межбюджетного трансферта бюджету муниципального образования "Колпашевское городское поселение" на осуществление капитальных вложений в объекты муниципальной собственности в целях модернизации коммунальной инфраструктуры" (в редакции от 30.08.2021 № 101)</t>
  </si>
  <si>
    <t>30.08.2021- 20.12.2021</t>
  </si>
  <si>
    <t>Решение Думы Колпашевского района от 30.08.2021 № 105 "О предоставлении иного межбюджетного трансферта из бюджета муниципального образования "Колпашевский район" бюджету муниципального образования "Чажемтовское сельское поселение" на компенсацию убытков, сверхнормативных расходов и выпадающих доходов теплоснабжающих организаций от эксплуатации муниципальных котельных"</t>
  </si>
  <si>
    <t>Решение Думы Колпашевского района от 25.01.2021 № 13 "О предоставлении иного межбюджетного трансферта бюджету муниципального образования "Чажемтовское сельское поселение" на ремонт муниципального жилья" (в редакции от 30.08.2021 № 106)</t>
  </si>
  <si>
    <t>Решение Думы Колпашевского района от 30.08.2021 № 107 "О предоставлении иного межбюджетного трансферта бюджету муниципального образования "Саровское сельское поселение" на организацию теплоснабжения"</t>
  </si>
  <si>
    <t>Решение Думы Колпашевского района от 30.08.2021 № 108 "О предоставлении иного межбюджетного трансферта бюджету муниципального образования "Саровское сельское поселение" на благоустройство населенных пунктов"</t>
  </si>
  <si>
    <t>Решение Думы Колпашевского района от 30.07.2021 № 88 "О предоставлении иного межбюджетного трансферта бюджету муниципального образования "Новогоренское сельское поселение" на благоустройство населенных пунктов" (в редакции от 30.08.2021 № 109)</t>
  </si>
  <si>
    <t>06.09.2021- 31.12.2021</t>
  </si>
  <si>
    <t>Решение Думы Колпашевского района от 30.08.2013 № 97 "О предоставлении иного межбюджетного трансферта бюджету муниципального образования "Чажемтовское сельское поселение" на реализацию проекта, отобранного по итогам проведения конкурса проектов и направленного на создание условий для развития инфраструктуры непроизводственных индустрий Томской области"</t>
  </si>
  <si>
    <t>30.08.2021- 31.12.2021</t>
  </si>
  <si>
    <t>499 723</t>
  </si>
  <si>
    <t>(499 723)</t>
  </si>
  <si>
    <t>(410 608)</t>
  </si>
  <si>
    <t>(499 722)</t>
  </si>
  <si>
    <t>Постановление Администрации Колпашевского района от 12.08.2014 № 791 "Об утверждении нормативов финансовых затрат на капитальный ремонт, ремонт, содержание автомобильных дорог общего пользования местного значения вне границ населенных пунктов в границах муниципального образования "Колпашевский район" и правил расчета размера ассигнований бюджета муниципального образования "Колпашевский район" на указанные цели" (в редакции от 18.09.2017 № 945, от 03.10.2018 № 1052, от 16.09.2019 № 1055, от 24.09.2020 № 1039, от 17.09.2021 № 1119)</t>
  </si>
  <si>
    <t>Постановление Главы Колпашевского района от 20.09.2021 № 112 "О порядке и сроках расходования бюджетных ассигнований резервного фонда финансирования непредвиденных расходов Администрации Томской области" (распоряжение АТО от 19.08.2021 № 250-р-в)</t>
  </si>
  <si>
    <t>Постановление Администрации Колпашевского района от 22.09.2021 № 1146 "О порядке и сроке расходования бюджетных ассигнований резервного фонда финансирования непредвиденных расходов Администрации Томской области"</t>
  </si>
  <si>
    <t>22.09.2021- 31.12.2021</t>
  </si>
  <si>
    <t>Постановление Администрации Колпашевского района от 27.09.2021 № 1165 "О порядке и сроке расходования бюджетных ассигнований резервного фонда финансирования непредвиденных расходов Администрации Томской области"</t>
  </si>
  <si>
    <t>Решение Думы Колпашевского района от 10.09.2012 № 115 "О предоставлении иных межбюджетных трансфертов на поддержку мер по обеспечению сбалансированности местных бюджетов" (в редакции от 28.10.2013 № 85, от 22.09.2014 № 87, от 27.10.2014 № 112, от 07.09.2015 № 80, от 02.11.2017 № 4, от 20.10.2016 № 89, от 26.10.2017 № 97, от 03.10.2018 № 87, от 23.10.2019 № 106, от 331.01.2020 № 2, от 12.10.2020 № 6, от 30.09.2021 № 112)</t>
  </si>
  <si>
    <t>20.09.2021- 20.12.2021</t>
  </si>
  <si>
    <t>Решенин Думы Колпашевского района от 30.09.2021 № 115 "О предоставлении иного межбюджетного трансферта бюджету муниципального образования "Чажемтовское сельское поселение" на приобретение спортивного инвентаря для детской площадки, расположенной по адресу: Томская область, Колпашевский район, д.Игнашкино, ул.Центральная, 4/1"</t>
  </si>
  <si>
    <t>30.09.2021- 20.12.2021</t>
  </si>
  <si>
    <t>Решение Думы Колпашевского района от 30.09.2021 № 118 "О предоставлении в 2021 году иного межбюджетного трансферта бюджету муниципального образования "Колпашевское городское поселение" на организацию транспортного обслуживания населения внутренним водным транспортом в границах муниципального образования "Колпашевское городское поселение"</t>
  </si>
  <si>
    <t>Решение Думы Колпашевского района от 30.09.2021 № 120 "О предоставлении иных межбюджетных трансфертов бюджетам муниципальных образований Колпашевского района на организацию теплоснабжения населенных пунктов"</t>
  </si>
  <si>
    <t>Решение Думы Колпашевского района от 30.09.2021 № 121 "О предоставлении иного межбюджетного трансферта бюджету муниципального образования "Колпашевское городское поселение" на выполнение работ по ремонту дворового проезда по ул. Советская, 47 в с. Тогур Колпашевского района"</t>
  </si>
  <si>
    <t>30.09.2021- 31.12.2021</t>
  </si>
  <si>
    <t>Решение Думы Колпашевского района от 30.08.2021 № 104 "О предоставлении иного межбюджетного трансферта бюджету муниципального образования "Чажемтовское сельское поселение" на ремонт коммунальных объектов" (в редакции от 30.09.2021 № 123)</t>
  </si>
  <si>
    <t>Решение Думы Колпашевского района от 30.09.2021 № 124 "О предоставлении иного межбюджетного трансферта бюджету муниципального образования "Новоселовское сельское поселение" на организацию водоснабжения и водоотведения"</t>
  </si>
  <si>
    <t>30.09.2021- 27.12.2021</t>
  </si>
  <si>
    <t>Решение Думы Колпашевского района от 26.04.2021 № 46 "О предоставлении иного межбюджетного трансферта бюджету муниципального образования "Саровское сельское поселение" на осуществление дорожной деятельности в отношении автомобильных дорог общего пользования местного значения в границах населенных пунктов муниципального образования "Саровское сельское поселение" в 2021 году" (в редакции от 30.09.2021 № 125)</t>
  </si>
  <si>
    <t>Решение Думы Колпашевского района от 26.02.2021 № 25 "О предоставлении иных межбюджетных трансфертов бюджетам муниципальных образований Колпашевского района на приобретение плугов для опашки территории вокруг населенных пунктов" (в редакции от 30.09.2021 № 127)</t>
  </si>
  <si>
    <t>Постановление Главы Колпашевского района от 08.10.2021 № 119 "О порядке и сроках расходования иного межбюджетного трансферта из резервного фонда финансирования непредвиденных расходов Администрации Томской области на оплату расходов, связанных с приобретением ручных металлодетекторов в целях обеспечения безопасности образовательных организаций" (распоряжение АТО от 03.09.2021 № 510-ра)</t>
  </si>
  <si>
    <t>08.10.2021- 01.12.2021</t>
  </si>
  <si>
    <t>11.10.2021- 31.12.2021</t>
  </si>
  <si>
    <t>(210 620)</t>
  </si>
  <si>
    <t>(210 621)</t>
  </si>
  <si>
    <t>Решение Думы Колпашевского района от 29.03.2021 № 31 "О предоставлении иных межбюджетных трансфертов бюджетам муниципальных образований Колпашевского района на обустройство мест (площадок) накопления твёрдых коммунальных отходов" (в редакции от 30.07.2021 № 87, от 25.10.2021 № 134)</t>
  </si>
  <si>
    <t>Решение Думы Колпашевского района от 25.01.2021 № 12 "О предоставлении иного межбюджетного трансферта бюджету муниципального образования "Новогоренское сельское поселение" на обустройство площадок для накопления твердых коммунальных отходов" (в редакции от 25.10.2021 № 135)</t>
  </si>
  <si>
    <t>Решение Думы Колпашевского района от 25.10.2021 № 136 "О предоставлении иного межбюджетного трансферта бюджету муниципального образования "Саровское сельское поселение" на организацию уличного освещения"</t>
  </si>
  <si>
    <t>25.10.2021- 20.12.2021</t>
  </si>
  <si>
    <t>Решение Думы Колпашевского района от 25.10.2021 № 137 "О предоставлении иного межбюджетного трансферта бюджету муниципального образования "Саровское сельское поселение" на финансовую поддержку инициативного проекта "Капитальный ремонт водонапорной башни по адресу: Томская область, Колпашевский район, с. Новоильинка, пер. Совхозный, 1/1", выдвинутого муниципальным образованием "Саровское сельское поселение", входящим в состав Колпашевского района Томской области"</t>
  </si>
  <si>
    <t>Решение Думы Колпашевского района от 23.11.2020 № 21 "О принятии муниципальным образованием "Колпашевский район" осуществления части полномочий по решению вопроса местного значения "Осуществление мер по противодействию коррупции в границах поселения"</t>
  </si>
  <si>
    <t>01.01.2021- 31.12.2025</t>
  </si>
  <si>
    <t>Постановление Администрации Колпашевского района от 16.12.2015 № 1301 "Об утверждении Порядка формирования муниципального задания в отношении муниципальных учреждений муниципального образования "Колпашевский район" и Порядка финансового обеспечения выполнения муниципального задания муниципальными учреждениями в муниципальном образовании "Колпашевский район" (в редакции от 18.01.2016 № 11, от 06.07.2016 № 738, от 11.11.2016 № 1250, от 21.01.2017 № 120, от 27.10.2017 № 1134, от 09.10.2018 № 1072, от 05.12.2018 № 1306, от 02.04.2020 № 350, от 15.07.2020 № 733, от 24.12.2020 № 1410, от 26.01.2021 № 97, 21.04.2021 № 484)</t>
  </si>
  <si>
    <t>Постановление Администрации Томской области от 24.06.2014 № 244а «Об установлении Правил предоставления и методики распределения иных межбюджетных трансфертов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дошкольных образовательных организаций»</t>
  </si>
  <si>
    <t>Постановление Администрации Колпашевского района от 26.05.2021 № 638 "О порядке расходования средств субсидии из бюджета Томской области на сздание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</si>
  <si>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Постановление Главы Колпашевского района от 27.05.2021 № 52 "О порядке и сроках расходования бюджетных ассигнований резервного фонда финансирования непредвиденных расходов Администрации Томской области, и об утверждении Порядка определения объёма и условия предоставления субсидии из бюджета муниципального образования "Колпашевский район" муниципальному бюджетному общеобразовательному учреждению "Озеренская средняя общеобразовательная школа" за счёт средств резервного фонда финансирования непредвиденных расходов Администрации Томской области на укрепление материально-технической базы" (распоряжение АТО от 14.04.2021 № 91-р-в)</t>
  </si>
  <si>
    <t>Постановление Администрации Томской области от 29.12.2017 № 482а "Об утверждении Порядка предоставления субвенций местным бюджетам из областного бюджета на осуществление отдельных государственных полномочий по государственной поддержке сельскохозяйственного производства"</t>
  </si>
  <si>
    <t xml:space="preserve">Решение Думы Колпашевского района от 13.07.2010 № 875 "Об утверждении Положения о поряке управления и распоряжения имуществом, его приватизации и использования доходов от приватизации и использования имущества, находящегося в собственности МО "Колпашевский район" (в редакции решений Думы Колпашевского района от 23.08.2010 № 914, от 24.12.2010 № 32, от 18.03.2011 № 21, от 23.04.2012 № 48, от 24.05.2012 № 85, от 16.07.2012 № 95, от 19.12.2012 № 151, от 29.04.2013 № 33, от 25.11.2013 № 102, от 17.03.2014 № 18, от 27.10.2014 № 117, от 26.01.2015 № 7, от 24.08.2016 № 84, от 24.11.2016 № 114, от 26.02.20108 № 13, от 29.03.2018 № 21, от 27.03.2019 № 34, от 04.07.2019 № 67, от 27.05.2020 № 61, от 26.04.2021 № 48, от 30.06.2021 № 74, от 30.07.2021 № 86)
</t>
  </si>
  <si>
    <t>Постановление Администрации Колпашевского района от 18.19.2018 № 994 "Об утверждении порядка компенсации расходов по оплате найма жилого помещения" (в редакции от 27.06.2019 № 685, от 20.08.2021 № 1018)</t>
  </si>
  <si>
    <t>Постановление Адми нистрации Колпашевского района от 14.03.2016 № 252 "Об утверждении Порядка предоставления мер социальной поддержки, предусмотренных решением Думы Колпашевского района от 27.11.2015 № 37" (в редакции от 06.12.2016 № 1330, от 27.03.2017 № 259, от 17.10.2018 № 116, от 28.01.2020 № 70, от 21.05.2021 № 611, от 20.08.2021 № 1019)</t>
  </si>
  <si>
    <t>Постановление Адми нистрации Колпашевского района от 14.03.2016 № 252 "Об утверждении Порядка предоставления мер социальной поддержки, предусмотренных решением Думы Колпашевского района от 27.11.2015 № 37" (в редакции от 06.12.2016 № 1330, от 27.03.2017 № 259, от 17.10.2018 № 1116, от 28.01.2020 № 70, от 21.05.2021 № 611, от 20.08.2021 № 1019)</t>
  </si>
  <si>
    <t>Постановление Главы Колпашевского района от 25.04.2014 № 68 "Об утверждении положения об оплате труда и ежегодных основных оплачиваемых отпусках, ежегодных дополнительных оплачиваемых отпусках работников муниципальных архивных учреждений" (в редакции от 09.02.2015 № 18, от 15.09.2016 № 217, от 04.10.2016 № 233, от 09.02.2017 № 20, от 02.06.2017 № 96, от 30.01.2018 № 16, от 11.02.2019 № 28, от 23.10.2019 № 201, от 02.07.2020 № 75, от 16.03.2021 № 16)</t>
  </si>
  <si>
    <t>Решение Думы Колпашевского района от 13.07.2010 № 875 "Об утверждении Положения о поряке управления и распоряжения имуществом, его приватизации и использования доходов от приватизации и использования имущества, находящегося в собственности МО "Колпашевский район" (в редакции решений Думы Колпашевского района от 23.08.2010 № 914, от 24.12.2010 № 32, от 18.03.2011 № 21, от 23.04.2012 № 48, от 24.05.2012 № 85, от 16.07.2012 № 95, от 19.12.2012 № 151, от 29.04.2013 № 33, от 25.11.2013 № 102, от 17.03.2014 № 18, от 27.10.2014 № 117, от 26.01.2015 № 7, от 24.08.2016 № 84, от 24.11.2016 № 114, от 26.02.20108 № 13, от 29.03.2018 № 21, от 27.03.2019 № 34, от 04.07.2019 № 67, от 27.05.2020 № 61, от 26.04.2021 № 48, от 30.06.2021 № 74,от 30.07.2021 № 86)</t>
  </si>
  <si>
    <t>Решение Думы Колпашевского района от 29.04.2013 № 36 "О порядке использования средств бюджета муниципального образования «Колпашевский район на реализацию мероприятий, направленных на создание условий для развития сельскохозяйственного производства в поселениях, расширения рынка сельскохозяйственной продукции, сырья продовольствия" (в редакции от 27.11.2015 № 44, от 25.11.2019 № 124, от 26.08.2020 № 104, от 25.10.2021 № 138)</t>
  </si>
  <si>
    <t>Постановление Администрации Колпашевского района от 31.08.2020 № 928 "Об утверждении порядка предоставления субсидий победителям конкурса "Лучший предпринимательский проект "стартующего бизнеса" на финансовое обеспечение затрат в связи с производством (реализацией) товаров, выполнением работ, оказанием услуг в рамках реализации предпринимательского проекта" (отменен ПАКР от 17.05.2021 № 578)</t>
  </si>
  <si>
    <t>Постановление Администрации Колпашевского района от 11.08.2020 № 844 "Об утверждении порядка предоставления субсидий юридическим лицам и индивидуальным предпринимателям, осуществляющим промышленное рыболовство, на финансовое обеспечение затрат, связанных с приобретением маломерных судов, лодочных моторов, орудий лова для добычи (вылова) водных биоресурсов, холодильного оборудования, льдогенераторов" (отменен ПАКР от 17.05.2021 № 578)</t>
  </si>
  <si>
    <t>Постановление Администрации Колпашевского района от 11.08.2020 № 840 "О порядке и сроках расходования средств субсидии из областного бюджета на внедрение и функционирование целевой модели цифровой образовательной среды в общеобразовательных организациях и об утверждении Порядка определения объёма и условий предоставления субсидии из средств бюджета муниципального образования "Колпашевский район" муниципальным бюджетным общеобразовательным организациям и муниципальным автономным общеобразовательным организациям на внедрение и функционирование целевой модели цифровой образовательной среды в общеобразовательных организациях" (отменено ПАКР от 22.01.2021 № 76)</t>
  </si>
  <si>
    <t>Решение Думы Колпашевского района от 19.12.2012 № 160 "О Почетной грамоте и Благодарственном письме Думы Колпашевского района" (в редакции от 25.11.2013 № 110, от 21.12.2015 № 64, от 26.02.2020 № 32, от 29.04.2020 № 43)</t>
  </si>
  <si>
    <t>Постановление Администрации Колпашевского района от 05.05.2012 № 425 "О порядке определения объёма и условия предоставления бюджетным и автономным учреждениям муниципального образования «Колпашевский район» субсидий на иные цели, источником финансирования которых является резервный фонд Администрации Колпашевского район" (в редакции от 25.08.2015 № 826)</t>
  </si>
  <si>
    <t>Решение Думы Колпашевского района от 31.07.2015 № 69 "О размере, условиях и порядке предоставления компенсации расходов, связанных с переездом, лицам, заключившим трудовые договоры о работе в органах местного самоуправления муниципального образования «Колпашевский район», муниципальных учреждениях, финансируемых из бюджета муниципального образования «Колпашевский  район», и прибывшим в соответствии с этими договорами из других регионов Российской Федерации" (в редакции от 04.07.2019 № 63, от 28.08.2018 № 66, от 04.07.2019 № 63, от 30.08.2021 № 96, от 30.09.20212 № 113)</t>
  </si>
  <si>
    <t>Постановление Администрации Колпашевского района от 20.01.2021 № 52 "О финансировании мероприятий по укреплению общественного здоровья населения Колпашевского района"</t>
  </si>
  <si>
    <t>Решение Думы Колпашевского района от 25.01.2021 № 16 "О предоставлении субвенций бюджетам поселений Колпашевского района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</si>
  <si>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Решение Думы Колпашевского района от 26.04.2021 № 44 "О предоставлении иных межбюджетных трансфертов бюджетам поселений, входящих в состав муниципального образования "Колпашевский район" на финансовую поддержку инициативных проектов, выдвигаемых муниципальными образованиями Колпашевского района, на 2021 год" (в редакции от 31.05.2021 № 58, от 30.09.2021 № 122)</t>
  </si>
  <si>
    <t>23.11.2020- 25.12.2020</t>
  </si>
  <si>
    <t>Решение Думы Колпашевского района от 27.05.2020 № 58 "О предоставлении иного межбюджетного трансферта бюджету муниципального образования "Новоселовское сельское поселение" на обеспечение жителей отдаленных населенных пунктов Томской области услугами связи"</t>
  </si>
  <si>
    <t>Решение Думы Колпашевского района от 26.04.2021 № 44 "О предоставлении иных межбюджетных трансфертов бюджетам поселений, входящих в состав муниципального образования "Колпашевский район" на финансовую поддержку инициативных проектов, выдвигаемых муниципальными образованиями Колпашевского района, на 2021 год" (в редакции от 30.05.2021 № 58, от 30.09.2021 № 122)</t>
  </si>
  <si>
    <t>Решение Думы Колпашевского районат от 31.01.2020 № 3 "О порядке предоставления и распределения иных межбюджетных трансфертов из бюджета муниципального образования "Колпашевский район" бюджетам поселений Колпашевского района на компенсацию расходов по организации электроснабжения от дизельных электростанций" (в редакции от 10.12.2020 № 35)</t>
  </si>
  <si>
    <t>Решение Думы Колпашевского района от 30.07.2021 № 94 "О расходовании средств бюджета муниципального образования "Колпашевский район" на оказание содействия избирательным комиссиям Колпашевского района в реализации их полномочий при подготовке и проведении выборов депутатов Государственной Думы Федерального Собрания Российской Федерации восьмого созыва"</t>
  </si>
  <si>
    <t>Постановление Администрации Колпашевского района от 06.09.2021 № 1061 "О порядке и сроке расходования средств иных межбюджетных трансфертов на создание модельных муниципальных библиотек"</t>
  </si>
  <si>
    <t>Решение Думы Колпашевского района от 27.04.2017 № 27 "О финансировании за счет средств бюджета муниципального образования "Колпашевский район" расходов на поддержку и развитие Центров общественного доступа, расположенных в муниципальных учреждениях культуры муниципального образования "Колпашевский район"</t>
  </si>
  <si>
    <t>Постановление Администрации Колпашевского района от 10.08.2021 № 948 "О порядке и сроках расходования средств субсидии на обеспечение организации отдыха детей в каникулярное время"</t>
  </si>
  <si>
    <t>(100 351</t>
  </si>
  <si>
    <t>Решение Думы Колпашевского района от 29.04.2013 № 36 "О порядке использования средств бюджета муниципального образования «Колпашевский район на реализацию мероприятий, направленных на создание условий для развития сельскохозяйственного производства в поселениях, расширенре рынка сельскохозяйственной продукции, сырья, продовольствия" (в редакции от 27.11.2015 № 44, от 25.11.2019 № 124, от 26.08.2020 № 104, от 25.10.2021 № 138)</t>
  </si>
  <si>
    <t>2336 (100 350)</t>
  </si>
  <si>
    <t>Постановление Администрации Колпашевского района от 10.11.2021 № 1323 "О предоставлении средств иного межбюджетного трансферта на награждение сельского поселения, победителя районной сельскохозяйственной ярмарки "Дары осени", из бюджета муниципального образования "Колпашевский район" в 2021 году" (в редакции от 23.11.2021 № 1400)</t>
  </si>
  <si>
    <t>10.11.2021- 24.12.2021</t>
  </si>
  <si>
    <t>Решение Думы Колпашевского района от 30.08.2021 № 97 "О предоставлении иного межбюджетного трансферта бюджету муниципального образования "Чажемтовское сельское поселение" на реализацию проекта, отобранного по итогам проведения конкурса проектов и направленного на создание условий для развития инфраструктуры непроизводственных индустрий Томской области" (в редакции от 29.11.2021 № 144)</t>
  </si>
  <si>
    <t>Решение Думы Колпашевского района от 30.09.2021 № 119 "О предоставлении иного межбюджетного трансферта бюджету муниципального образования "Колпашевское городское поселение" на компенсацию сверхнормативных расходов ресурсоснабжающих организаций" (в редакции от 29.11.2021 № 145)</t>
  </si>
  <si>
    <t>30.09.2021- 08.12.2021</t>
  </si>
  <si>
    <t>31.05.2021- 30.12.2021</t>
  </si>
  <si>
    <t>Решение Думы Колпашевского района от 26.02.2021 № 22 "О предоставлении иного межбюджетного трансферта бюджету муниципального образования "Колпашевское городское поселение" на выполнение работ по разработке дизайн-проекта и проектно-сметной документации по объектам благоустройства наиболее посещаемых муниципальных территорий общественного пользования" (в редакции от 30.08.2021 № 100, от 29.11.2021 № 152)</t>
  </si>
  <si>
    <t>Решение Думы Колпашевского района от 31.05.2021 № 62 "О предоставлении иного межбюджетного трансферта бюджету муниципального образования "Новоселовское сельское поселение" на благоустройство населенных пунктов" (в редакции от 29.11.2021 № 153)</t>
  </si>
  <si>
    <t>Решение Думы Колпашевского района от 26.02.2021 № 26 "О предоставлении в 2021 году иного межбюджетного трансферта бюджету муниципального образования "Чажемтовское сельское поселение" на развитие инженерной инфраструктуры на сельских территориях, обустройство объектами инженерной инфраструктуры и благоустройство площадок, расположенных на сельских территориях, под компактную жилищную застройку (Строительство инженерных сетей и зданий соцкультбыта в новом микрорайоне комплексной застройки "Юбилейный" в с. Чажемто Колпашевского района Томской области. Линейные объекты)" (в редакции от 29.11.2021 № 155)</t>
  </si>
  <si>
    <t>Решение Думы Колпашевского района от 29.11.2021 № 154 "О предоставлении иного межбюджетного трансферта бюджету муниципального образования "Саровское сельское поселение" на ремонт коммунальных объектов"</t>
  </si>
  <si>
    <t>29.11.2021- 20.12.2021</t>
  </si>
  <si>
    <t>Решение Думы Колпашевского района от 29.11.2021 № 156 "О предоставлении иного межбюджетного трансферта бюджету муниципального образования "Саровское сельское поселение" на обустройство источника противопожарного водоснабжения в п.Большая Саровка"</t>
  </si>
  <si>
    <t>29.11.2021- 25.12.2021</t>
  </si>
  <si>
    <t>Постановление Главы Колпашевского района от 19.09.2021 № 111 "О порядке и сроках расходования бюджетных ассигнований резервного фонда финансирования непредвиденных расходов Администрации Томской области" (распоряжение АТО от 06.08.2021 № 227-р-в) (в редакции от 02.12.2021 № 139)</t>
  </si>
  <si>
    <t>19.09.2021- 17.12.2021</t>
  </si>
  <si>
    <t>18.11.2021- 25.12.2021</t>
  </si>
  <si>
    <t>Постановление Главы Колпашевского района от 10.12.2021 № 145 "О порядке использования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"Колпашевский район" (распоряжение АТО от 07.12.2021 № 745-ра)</t>
  </si>
  <si>
    <t>10.12.2021- 01.10.2022</t>
  </si>
  <si>
    <t>Решение Думы Колпашевского района от 25.10.2021 № 132 "О предоставлении иного межбюджетного трансферта бюджету муниципального образования "Колпашевское городское поселение" на организацию водоотведения"</t>
  </si>
  <si>
    <t>25.10.2021- 25.12.2021</t>
  </si>
  <si>
    <t>(100 352)</t>
  </si>
  <si>
    <t>15.12.2021- 30.12.2021</t>
  </si>
  <si>
    <t>Решение Думы Колпашевского райлна от 31.05.2021 № 61 "О предоставлении иного межбюджетного трансферта из бюджета муниципального образования "Колпашевский район" бюджету муниципального образования "Колпашевское городское поселение" на компенсацию сверхнормативных расходов и выпадающих доходов ресурсоснабжающих организаций" (в редакции от 29.11.2021 № 146, от 15.12.2021 № 163)</t>
  </si>
  <si>
    <t>Решение Думы Колпашевского района от 30.06.2021 № 77 "О предоставлении иных межбюджетных трансфертов бюджетам муниципальных образований Колпашевского района на газоснабжение сжиженным углеводородным газом населенных пунктов" (в редакции от 15.12.2021 № 165)</t>
  </si>
  <si>
    <t>Решение Думы Колпашевского района от 26.02.2021 № 19 "О предоставлении иного межбюджетного трансферта бюджету муниципального образования "Колпашевское городское поселение" на осуществление капитальных вложений в объекты муниципальной собственности в сфере газификации Томской области в рамках государственной программы "Развитие коммунальной инфраструктуры в Томской области" (в редакции от 30.07.2021 № 93, от 15.12.2021 № 166)</t>
  </si>
  <si>
    <t>Решение Думы Колпашевского района от 26.02.2021 № 19 "О предоставлении иного межбюджетного трансферта бюджету муниципального образования "Колпашевское городское поселение" на осуществление капитальных вложений в объекты муниципальной собственности в сфере газификации Томской области в рамках государственной программы "Развитие коммунальной инфраструктуры в Томской области" (в редакции от 30.07.2021№ 93, от 15.12.2021 № 166)</t>
  </si>
  <si>
    <t>Решение Думы Колпашевского района от 25.01.2021 № 10 "О предоставлении иных межбюджетных трансфертов бюджетам муниципальных образований Колпашевского района на проектирование зон санитарной охраны источников водоснабжения" (в редакции от 15.12.2021 № 167)</t>
  </si>
  <si>
    <t>Решение Думы Колпашевского района от 30.08.2021 № 103 "О предоставлении иного межбюджетного трансферта бюджету муниципального образования "Чажемтовское сельское поселение" на организацию водоснабжения населенных пунктов Чажемтовского сельского поселения" (в редакции от 15.12.2021 № 168)</t>
  </si>
  <si>
    <t>Решение Думы Колпашевского района от 30.08.2021 № 102 "О предоставлении иного межбюджетного трансферта бюджету муниципального образования "Колпашевское городское поселение" на приобретение оборудования для обустройства видеонаблюдения на объектах благоустройства общественных территорий Колпашевского городского поселения" (в редакции от 15.12.2021 № 170)</t>
  </si>
  <si>
    <t>30.08.2021- 23.12.2021</t>
  </si>
  <si>
    <t>27.09.2021- 23.12.2021</t>
  </si>
  <si>
    <t>31.05.2021-29.12.2021</t>
  </si>
  <si>
    <t>Решение Думы Колпашевского района от 31.05.2021 № 59 "О предоставлении иного межбюджетного трансферта бюджету муниципального образования "Колпашевское городское поселение" на организацию уличного освещения" (в редакции от 29.11.2021 № 149, в редакции от 15.12.2021 № 171)</t>
  </si>
  <si>
    <t>Решение Думы Колпашевского района от 26.02.2021 № 23 "О предоставлении иного межбюджетного трансферта бюджету муниципального образования "Колпашевское городское поселение" на благоустройство населенных пунктов" (в редакции от 31.05.2021 № 56, от 30.06.2021 № 75, от 330.07.2021 № 91, от 30.08.2021 № 99, от 25.10.2021 № 130, от 29.11.2021 № 150, от 15.12.2021 № 172)</t>
  </si>
  <si>
    <t>29.02.2021- 30.12.2021</t>
  </si>
  <si>
    <t>14.12.2021- 15.08.2022</t>
  </si>
  <si>
    <t>(499 725)</t>
  </si>
  <si>
    <t>(499 727)</t>
  </si>
  <si>
    <t>(499 726)</t>
  </si>
  <si>
    <t>Постановление Главы Колпашевского района от 21.12.2021 № 152 "О порядке и сроках расходования бюджетных ассигнований резервного фонда финансирования непредвиденных расходов Администрации Томской области" (распоряжение АТО от 10.12.2020 № 392-р-в) (в редакции от 18.12.2020 № 153)</t>
  </si>
  <si>
    <t>Постановление Главы Колпашевского района от 23.12.2021 № 154 "О порядке и сроках расходования иного межбюджетного трансферта из резервного фонда финансирования непредвиденных расходов Администрации Томской области муниципальному автономному учреждению дополнительного образования "Детско-спортивная школа имени О.Рахматулиной" на приобретение спортивного оборудования и укрепление материально-технической базы" (распоряжение АТО от 06.12.2021 № 384-р-в)</t>
  </si>
  <si>
    <t>23.12.2021- 01.10.2022</t>
  </si>
  <si>
    <t>24.12.2021- 01.10.2022</t>
  </si>
  <si>
    <t>текущий 2022 год</t>
  </si>
  <si>
    <t>2024 год</t>
  </si>
  <si>
    <t>очередной 2023 год</t>
  </si>
  <si>
    <t>(499 724)</t>
  </si>
  <si>
    <t>01.01.2022- 31.12.2027</t>
  </si>
  <si>
    <t>1.1.1.17.4. Субсидия на создание новых мест в образовательных организациях различных типов для реализации дополнительных общеразвивающих программ всех направленностей (за счет средств федерального бюджета)</t>
  </si>
  <si>
    <t>1.1.1.17.5. Субсидия на создание новых мест в образовательных организациях различных типов для реализации дополнительных общеразвивающих программ всех направленностей (софинансирование за счет средств областного бюджета к средствам федерального бюджета)</t>
  </si>
  <si>
    <t xml:space="preserve">1.1.1.17.6. расходы за счет резервных фондов Администрации Томской области </t>
  </si>
  <si>
    <t>1.1.1.18.7. Субсидия на внедрение и функционирование целевой модели цифровой образовательной среды в общеобразовательных организациях</t>
  </si>
  <si>
    <t>1.1.1.18.8.Иной межбюджетный трансферт, имеющий целевое назначение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</si>
  <si>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1.1.1.18.9. Субсидия на создание новых мест в образовательных организациях различных типов для реализации дополнительных общеразвивающих программ всех направленностей (за счет средств федерального бюджета)</t>
  </si>
  <si>
    <t>1.1.1.18.10. Субсидия на создание новых мест в образовательных организациях различных типов для реализации дополнительных общеразвивающих программ всех направленностей (софинансирование за счет средств областного бюджета к средствам федерального бюджета)</t>
  </si>
  <si>
    <t>1.1.1.18.11. Субсидия на обеспечение антитеррористической защиты объектов образования, выполнение мероприятий противодействия деструктивным идеологиям, модернизация систем противопожарной защиты</t>
  </si>
  <si>
    <t>Постановление Администрации Колпашевского района от 15.12.2021 № 1489 "Об утверждении муниципальной программы "Развитие муниципальной системы образования Колпашевского района"</t>
  </si>
  <si>
    <t xml:space="preserve">1.1.1.20.8. расходы за счет резервных фондов Администрации Томской области </t>
  </si>
  <si>
    <t>Постановление Администрации Колпашевского района от 15.12.2021 № 1484 "Об утверждении муниципальной программы "Развитие внутреннего и въездного туризма на территории Колпашевского района"</t>
  </si>
  <si>
    <t>01.01.2021- 31.12.2026</t>
  </si>
  <si>
    <t>Постановление Администрации Колпашевского района от 28.12.2021 № 1533 "Об утверждении муниципальной программы "Обеспечение медицинских организаций системы здравоохранения Колпашевского района квалифицированными медицинскими кадрами"</t>
  </si>
  <si>
    <t>1.6.4.2.1.1. Иные межбюджетные трансферты из резервного фонда финансирования непредвиденных расходов Администрации Томской области (в соответствии с распоряжением АТО от 13.04.2021 № 83 р-в)</t>
  </si>
  <si>
    <t>1.6.4.2.2.1.1. Иные межбюджетные трансферты на проектирование зон санитарной охраны источника водоснабжения</t>
  </si>
  <si>
    <t>1.6.4.2.2.1.2. Иной межбюджетный трансферт на проведение государственной экспертизы проектной документации и результатов инженерных изысканий, включая проведение проверки достоверности определения сметной стоимости</t>
  </si>
  <si>
    <t>1.6.4.2.2.1.3. Иной межбюджетный трансферт на осуществление капитальных вложений в объекты муниципальной собственности в сфере газификации Томской области в рамках государственной программы «Развитие коммунальной инфраструктуры в Томской области»</t>
  </si>
  <si>
    <t>1.6.4.2.2.1.4. Иной межбюджетный трансферт на проведение капитальных ремонтов объектов коммунальной инфраструктуры в целях подготовки хозяйственного комплекса Томской области к безаварийному прохождению отопительного сезона</t>
  </si>
  <si>
    <t>1.6.4.2.2.1.5. Иной межбюджетный трансферт на ремонт водопровода</t>
  </si>
  <si>
    <t>1.6.4.2.2.1.6. Иной межбюджетный трансферт на осуществление капитальных вложений в объекты муниципальной собственности в целях модернизации коммунальной инфраструктуры</t>
  </si>
  <si>
    <t>1.6.4.2.2.1.7. Иной межбюджетный трансферт на обслуживание и проведение ремонтных работ воздушной линии электропередачи, расположенной по адресу: Российская Федерация, Томская область, Саровское сельское поселение, СНТ «Мичуринец», сооружение 1, воздушная линия электропередачи 0,4 кВ</t>
  </si>
  <si>
    <t>1.6.4.2.2.1.8. Иной межбюджетный трансферт на компенсацию сверхнормативных расходов и выпадающих доходов ресурсоснабжающих организаций</t>
  </si>
  <si>
    <t>1.6.4.2.2.1.9. Иные межбюджетные трансферты на газоснабжение сжиженным углеводородным газом населенных пунктов</t>
  </si>
  <si>
    <t>1.6.4.2.2.1.10. Иной межбюджетный трансферт на организацию теплоснабжения</t>
  </si>
  <si>
    <t>1.6.4.2.2.1.11. Иной межбюджетный трансферт на организацию водоснабжения населенных пунктов Чажемтовского сельского поселения</t>
  </si>
  <si>
    <t>1.6.4.2.2.1.12. Иной межбюджетный трансферт на компенсацию убытков, сверхнормативных расходов и выпадающих доходов теплоснабжающих организаций от эксплуатации муниципальных котельных</t>
  </si>
  <si>
    <t>1.6.4.2.2.1.13. Иной межбюджетный трансферт на ремонт коммунальных объектов</t>
  </si>
  <si>
    <t>1.6.4.2.2.1.14. Иной межбюджетный трансферт на организацию теплоснабжения населенных пунктов</t>
  </si>
  <si>
    <t>1.6.4.2.2.1.15. Иной межбюджетный трансферт на организацию водоснабжения и водоотведения</t>
  </si>
  <si>
    <t>1.6.4.2.2.1.16. Иной межбюджетный трансферт на компенсацию сверхнормативных расходов ресурсоснабжающих организаций</t>
  </si>
  <si>
    <t>1.6.4.2.2.1.17. Иной межбюджетный трансферт на организацию водоотведения</t>
  </si>
  <si>
    <t>1.6.4.2.2.1.18. Иной межбюджетный трансферт на финансовую поддержку инициативного проекта «Капитальный ремонт водонапорной башни по адресу: Томская область, Колпашевский район,с. Новоильинка, пер. Совхозный, 1/1», выдвинутого муниципальным образованием «Саровское сельское поселение», входящим в состав Колпашевского района Томской области</t>
  </si>
  <si>
    <t>1.6.4.2.2.1.19 Иной межбюджетный трансферт на организацию теплоснабжения объектов д. Новогорное</t>
  </si>
  <si>
    <t>1.6.4.2.2.2.5. Субсидия на финансовую поддержку инициативного проекта "Текущий ремонт водонапорной башни по адресу: с. Новоильинка, пер. Совхозный, 1/1", выдвинутого муниципальным образованием "Саровское сельское поселение", входящим в состав Колпашевского района Томской области</t>
  </si>
  <si>
    <t>1.6.4.2.4.3. Иной межбюджетный трансферт на осуществление дорожной деятельности в отношении автомобильных дорог общего пользования местного значения в границах населенных пунктов муниципального образования «Саровское сельское поселение»</t>
  </si>
  <si>
    <t>1.6.4.2.4.4. Иной межбюджетный трансферт на осуществление дорожной деятельности в отношении автомобильных дорог общего пользования местного значения в границах населенных пунктов муниципального образования «Новоселовское сельское поселение»</t>
  </si>
  <si>
    <t>1.6.4.2.4.5. Иной межбюджетный трансферт на выполнение работ по постановке на кадастровый учет автомобильной дороги общего пользования местного значения и земельного участка под ней в д. Маракса</t>
  </si>
  <si>
    <t>1.6.4.2.4.6. Иные межбюджетные трансферты из резервного фонда финансирования непредвиденных расходов Администрации Томской области (в соответствии с распоряжением АТО от 28.08.2021 № 263-р-в)</t>
  </si>
  <si>
    <t>1.6.4.2.15.1. Субсидия местным бюджетам на обустройство объектами инженерной инфраструктуры и благоустройство площадок, расположенных на сельских территориях, под компактную жилищную застройку в рамках государственной программы "Комплексное развитие сельских территорий Томской области"</t>
  </si>
  <si>
    <t>1.6.4.2.21.1. МБТ из резервного фонда финансирования непредвиденных расходов Администрации Томской области (в соответствии с распоряжением АТО от 13.04.2021 № 83-р-в)</t>
  </si>
  <si>
    <t>1.6.4.2.21.2. МБТ из резервного фонда финансирования непредвиденных расходов Администрации Томской области (в соответствии с распоряжением АТО от 25.03.2021 № 68 р-в)</t>
  </si>
  <si>
    <t>1.6.4.2.24.1. Иной межбюджетный трансферт на обустройство площадок для накопления твердых коммунальных отходов</t>
  </si>
  <si>
    <t>1.6.4.2.24.2. Иные межбюджетные трансферты на обустройство мест (площадок) накопления твердых коммунальных отходов</t>
  </si>
  <si>
    <t>1.6.4.2.24.3. Иной межбюджетный трансферт на ликвидацию мест несанкционированного размещения твердых коммунальных отходов</t>
  </si>
  <si>
    <t>1.6.4.2.26.1.1. Иные межбюджетные трансферты на реализацию мероприятия "Повышение уровня благоустройства муниципальных территорий общего пользования" муниципальной программы "Формирование современной городской среды Колпашевского городского поселения на 2018 2024 гг.</t>
  </si>
  <si>
    <t>1.6.4.2.26.1.2. Иной межбюджетный трансферт на обеспечение комплексного развития сельских территорий (реализация проектов по благоустройству сельских территорий)</t>
  </si>
  <si>
    <t>1.6.4.2.26.1.3. Иной межбюджетный трансферт на выполнение работ по строительному контролю и авторскому надзору по объектам благоустройства наиболее посещаемых муниципальных территорий Колпашевского городского поселения</t>
  </si>
  <si>
    <t>1.6.4.2.26.1.4. Иной межбюджетный трансферт на разработку дизайн-проекта и проектно -сметной документации по объектам благоустройства наиболее посещаемых муниципальных территорий общественного пользования</t>
  </si>
  <si>
    <t>1.6.4.2.26.1.5. Иной межбюджетный трансферт на благоустройство населенных пунктов Колпашевского городского поселения</t>
  </si>
  <si>
    <t>1.6.4.2.26.1.6.  Иной межбюджетный трансферт на организацию уличного освещения</t>
  </si>
  <si>
    <t>1.6.4.2.26.1.7. Иной межбюджетный трансферт на благоустройство населенных пунктов Новоселовского сельского поселения</t>
  </si>
  <si>
    <t>1.6.4.2.26.1.8. Иной межбюджетный трансферт на благоустройство населенных пунктов Новогоренского сельского поселения</t>
  </si>
  <si>
    <t>1.6.4.2.26.1.9. Иной межбюджетный трансферт на финансовую поддержку инициативного проекта «Благоустройство территории сквера «Зеленый берег» по адресу: Томская область, Колпашевский район, с. Новоселово, ул. Центральная, 27/1», выдвинутого муниципальным образованием «Новоселовское сельское поселение», входящим в состав Колпашевского района Томской области</t>
  </si>
  <si>
    <t>1.6.4.2.26.1.10. Иной межбюджетный трансферт на благоустройство населенных пунктов Саровского сельского поселения</t>
  </si>
  <si>
    <t>1.6.4.2.26.1.11. Иной межбюджетный трансферт на создание комфортной городской среды в малых городах и исторических поселениях-победителях всероссийского конкурса лучших проектов создания комфортной городской среды</t>
  </si>
  <si>
    <t>1.6.4.2.26.2.6. Субсидия на финансовую поддержку инициативного проекта "Благоустройство территории сквера "Зеленый берег" по адресу: Томская область, Колпашевский район, с. Новоселово, ул. Центральная, 27/1", выдвинутого муниципальным образованием "Новоселовское сельское поселение", входящим в состав Колпашевского района Томской области</t>
  </si>
  <si>
    <t>1.6.4.2.26.2.7. Иные межбюджетные трансферты из резервного фонда финансирования непредвиденных расходов Администрации Томской области (в соответствии с распоряжением АТО от 13.08.2021 № 244-р-в)</t>
  </si>
  <si>
    <t>Решение Думы Колпашевского района от 15.12.2021 № 162 "О предоставлении иного межбюджетного трансферта бюджету муниципального образования "Колпашевское городское поселение" на организацию деятельности катка по адресу г. Колпашево, ул. Кирова, 41"</t>
  </si>
  <si>
    <t>01.01.2022- 27.12.2022</t>
  </si>
  <si>
    <t>Решение Думы Колпашевского района от 29.11.2021 № 148 "О предоставлении иного межбюджетного трансферта бюджету муниципального образования "Колпашевское городское поселение" на осуществление дорожной деятельности в отношении автомобильных дорог общего пользования местного значения в границах населенных пунктов муниципального образования "Колпашевское городское поселение" в 2022 году"</t>
  </si>
  <si>
    <t>01.01.2021- 23.12.2022</t>
  </si>
  <si>
    <t>Постановление Администрации Колпашевского района от 05.04.2021 № 404 "О порядке и сроках расходования средств субсидии на создание новых мест в образовательных организациях различных типов для реализации дополнительных общеобразовательных программ всех направленностей и об утверждении Порядка определения объёма и условия предоставления субсидии из бюджета муниципального образования "Колпашевский район" муниципальным бюджетным образовательным организациям и муниципальным автономным образовательным организациям на создание новых мест в образовательных организациях различных типов для реализации дополнительных общеобразовательных программ всех направленностей"</t>
  </si>
  <si>
    <t>Постановление Администрации Томской области от 27.09.2019 № 342а "Об утверждении государственной программы "Развитие образования в Томской области"</t>
  </si>
  <si>
    <t>Прил 9</t>
  </si>
  <si>
    <t>Прил 10</t>
  </si>
  <si>
    <t>Прил 2</t>
  </si>
  <si>
    <t>Постановление Администрации Томской области от 06.07.2020 N 317а "Об установлении Правил предоставления и методики распределения иных межбюджетных трансфертов из областного бюджета местным бюджетам на выплату ежемесячного денежного вознаграждения за классное руководство педагогическим работникам муниципальных общеобразовательных организаций"</t>
  </si>
  <si>
    <t>21.07.2020, не установлен</t>
  </si>
  <si>
    <t>Прил 12</t>
  </si>
  <si>
    <t>Прил 5 Подпр 2</t>
  </si>
  <si>
    <t>1.1.1.19.10. Субсидия на создание новых мест в образовательных организациях различных типов для реализации дополнительных общеразвивающих программ всех направленностей (за счет средств федерального бюджета)</t>
  </si>
  <si>
    <t>1.1.1.19.11. Субсидия на создание новых мест в образовательных организациях различных типов для реализации дополнительных общеразвивающих программ всех направленностей (софинансирование за счет средств областного бюджета к средствам федерального бюджета)</t>
  </si>
  <si>
    <t>1.1.1.19.12. Субсидия на обеспечение антитеррористической защиты объектов образования, выполнение мероприятий противодействия деструктивным идеологиям, модернизация систем противопожарной защиты</t>
  </si>
  <si>
    <t>Постановление Главы Колпашевского района от 24.12.2021 № 155 "О порядке и сроках расходования иного межбюджетного трансферта из резервного фонда финансирования непредвиденных расходов Администрации Томской области муниципальному бюджетному общеобразовательному учреждению "Чажемтовская средняя общеобразовательная школа" Колпашевского района на приобретение спортивного инвентаря" (распоряжение АТО от 26.11.2021 № 369-р-в)</t>
  </si>
  <si>
    <t>прил. 6 подпр.1</t>
  </si>
  <si>
    <t>прил.2 подпр.1</t>
  </si>
  <si>
    <t>21.12.2021- 30.12.2021</t>
  </si>
  <si>
    <t>11.03.2020, не установлен</t>
  </si>
  <si>
    <t>Постановление Администрации Томской области от 20.09.2019 № 328а "Об утверждении государственной программы "Эффективное управление государственным имуществом Томской области"</t>
  </si>
  <si>
    <t>Прил к подпрогр</t>
  </si>
  <si>
    <t>Постановление Главы Колпашевского района от 16.04.2021 № 30 "О порядке и сроках расходования бюджетных ассигнований резервного фонда финансирования непредвиденных расходов Администрации Томской области" (распоряжение АТО от 11.03.2021 № 42 р-в) (в редакции от 06.05.2021 № 41)</t>
  </si>
  <si>
    <t>Прил. 5</t>
  </si>
  <si>
    <t>Прил. 4</t>
  </si>
  <si>
    <t>Постановление Администрации Томской области от 25.05.2020 № 240а "Об установлении Методики распределения иных межбюджетных трансфертов из областного бюджета на создание модельных муниципальных библиотек и Правил их предоставления"</t>
  </si>
  <si>
    <t>Постановление Администрации Томской области от 23.11.2020 № 555а "Об установлении методики распределения иных межбюджетных трансфертов из областного бюджета на создание модельных муниципальных библиотек по результатам конкурсного отбора, проводимого Министерством культуры Российской Федерации, и правила их предоставления"</t>
  </si>
  <si>
    <t>28.05.2020, не установлен</t>
  </si>
  <si>
    <t>09.11.2020, не установлен</t>
  </si>
  <si>
    <t>Постановление Администрации Колпашевского района от 11.10.2021 № 1226 "О порядке и сроке расходования средств иного межбюджетного трансферта на создание модельных муниципальных библиотек по результатам конкурсного отбора, проводимого Министерством культуры Российской Федерации, за счёт средств резервного фонда Правительства Российской Федерации"</t>
  </si>
  <si>
    <t>30.01.2015, не установлен</t>
  </si>
  <si>
    <t>Решение Думы Колпашевского района от 23.04.2012 № 43 "О Cчетной палате Колпашевского района" (в редакции от 05.09.2013 № 83, от 16.12.2013 № 119, от 16.12.2013 № 120, от 28.04.2014 № 37, от 02.11.2015 № 10, от 28.06.2017 № 57, от 28.08.2018 № 83, от 28.11.2018 № 114, от 28.02.2019 № 25, от 28.02.2019 № 26, от 23.10.2019 № 110, от 30.09.2021 № 116)</t>
  </si>
  <si>
    <t>Постановление Администрации Колпашевского района от 20.11.2015 № 1176 "Об утверждении положения о единой дежурно-диспетчерской службе Колпашевского района" (в редакции от 12.01.2022 № 5)</t>
  </si>
  <si>
    <t>Прил 11 подрог 1</t>
  </si>
  <si>
    <t>Постановление Администрации Томской области от 17.03.2020 N 107а "Об утверждении Правил предоставления и Методики распределения иных межбюджетных трансфертов из областного бюджета местным бюджетам на финансовое обеспечение расходных обязательств муниципальных образований по оказанию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1941-1945 годов, не вступивших в повторный брак"</t>
  </si>
  <si>
    <t>30.03.2020, не установлен</t>
  </si>
  <si>
    <t>Постановление Администрации Томскгой области от 27.09.2019 № 346а "Об утверждении государственной программы "Развитие инфраструктуры в Томской области"</t>
  </si>
  <si>
    <t>Постановление Администрации Томской области от 27.09.2019 № 346а "Об утверждении государственной программы "Развитие инфраструктуры в Томской области"</t>
  </si>
  <si>
    <t>Постановление администрации Томской области от 20.09.2019 № 329а "Об утверждении государственной программы "Эффективное управление региональными финансами, государственными закупками и совершенствование межбюджетных отношений в Томской области"</t>
  </si>
  <si>
    <t>п.5 подпр 4</t>
  </si>
  <si>
    <t>1.6.4.2.21.3. Иные межбюджетные трансферты из резервного фонда финансирования непредвиденных расходов Администрации Томской области (в соответствии с распоряжением АТО от 19.08.2021 № 250-р-в)</t>
  </si>
  <si>
    <t>1.6.4.2.21.4. Иной межбюджетный трансферт на организацию деятельности катка по адресу г. Колпашево, ул. Кирова, 41</t>
  </si>
  <si>
    <t>Постановление Администрации Томской области от 27.09.2019 № 360а "Об утверждении государственной программы «Развитие предпринимательства и повышение эффективности государственного управления социально-экономическим развитием Томской области"</t>
  </si>
  <si>
    <t>Подпр 1</t>
  </si>
  <si>
    <t>1.1.1.19.4. Субсидия на создание и обеспечение функционирования центров образования естественно - научной и технологической направленностей в общеобразовательных организациях, расположенных в сельской местности и малых городах</t>
  </si>
  <si>
    <t>(209 644)</t>
  </si>
  <si>
    <t>(209 609)</t>
  </si>
  <si>
    <t>(209 536)</t>
  </si>
  <si>
    <t>(413 534)</t>
  </si>
  <si>
    <t>(413 535)</t>
  </si>
  <si>
    <r>
      <t>2308</t>
    </r>
    <r>
      <rPr>
        <sz val="9"/>
        <rFont val="Times New Roman"/>
        <family val="1"/>
        <charset val="204"/>
      </rPr>
      <t xml:space="preserve"> (100 304)</t>
    </r>
  </si>
  <si>
    <t>10.01.2022- 31.12.2022</t>
  </si>
  <si>
    <t>25.01.2022-31.12.2022</t>
  </si>
  <si>
    <t>Решение Думы Колпашевского района от 26.01.2022 № 5 "О предоставлении иных межбюджетных трансфертов бюджетам поселений Колпашевского района на обеспечение условий для развития физической культуры и массового спорта"</t>
  </si>
  <si>
    <t>26.01.2022- 28.12.2022</t>
  </si>
  <si>
    <t>Решение Думы Колпашевского района от 26.01.2022 № 6 "О предоставлении иного межбюджетного трансферта бюджету муниципального образования "Колпашевское городское поселение" на создание комфортной городской среды в малых городах и исторических поселениях-победителях всероссийского конкурса лучших проектов создания комфортной городской среды"</t>
  </si>
  <si>
    <t>26.01.2022- 26.12.2022</t>
  </si>
  <si>
    <t>Решение Думы Колпашевского района от 26.01.2022 № 7 "О предоставлении иного межбюджетного трансферта бюджету муниципального образования "Колпашевское городское поселение" на реализацию мероприятия "Повышение уровня благоустройства муниципальных территорий общего пользования" муниципальной программы "Формирование современной городской среды Колпашевского городского поселения на 2018 - 2024 гг."</t>
  </si>
  <si>
    <t>Решение Думы Колпашевского района от 26.01.2022 № 8 "О предоставлении иного межбюджетного трансферта бюджету муниципального образования "Колпашевское городское поселение" на организацию транспортного обслуживания населения Колпашевского городского поселения автомобильным транспортом"</t>
  </si>
  <si>
    <t>26.01.2022- 20.12.2022</t>
  </si>
  <si>
    <t>Решение Думы Колпашевского района от 26.01.2022 № 9 "О предоставлении иного межбюджетного трансферта бюджету муниципального образования "Саровское сельское поселение" на обеспечение деятельности добровольной пожарной команды в д.Тискино Саровского сельского поселения"</t>
  </si>
  <si>
    <t>26.01.2022- 23.12.2022</t>
  </si>
  <si>
    <t>Постановление Администрации Колпашевского района от 27.01.2022 № 87 "Об установлении расходного обязательства муниципального образования "Колпашевский район"</t>
  </si>
  <si>
    <t>27.01.2022- 30.12.2022</t>
  </si>
  <si>
    <t>Постановление Администрации Колпашевского района от 01.02.2022 № 114 "О финансировании мероприятия по оказанию помощи в ремонте и (или) переустройстве жилых помещений граждан, не стоящих на учёте в качестве нуждающихся в улучшении жилищных условий, и не реализовавших своё право на улучшение жилищных условий за счёт средств федерального и областного бюджетов в 2009 и последующих годах, из числа: участников и инвалидов Великой Отечественной войны 1941-1945 годов; тружеников тыла военных лет; лиц, награждённых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1941-1945 годов, не вступивших в повторный брак"</t>
  </si>
  <si>
    <t>01.02.2022- 31.12.2022</t>
  </si>
  <si>
    <t>Постановление Администрации Колпашевского района от 19.06.2018 № 543 «О порядке предоставления субсидии на обеспечение деятельности бизнес-инкубатора Колпашевского района производственного и офисного назначения» (в редакции от 17.12.2018 № 1358, от 07.02.2020 № 116,от 26.05.2020 № 519, от 15.06.2020 № 615, от 26.05.2021 № 640, от 16.12.2021 № 1490, от 09.02.2022 № 144)</t>
  </si>
  <si>
    <t>Постановление администрации Колпашевского района от 09.02.2022 № 149 "Об утверждении Положения об организации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а также дополнительного образования детей, в муниципальных образовательных организациях Колпашевского района"</t>
  </si>
  <si>
    <t>09.02.2022, не установлен</t>
  </si>
  <si>
    <t>1.1.1.18.12. Субсидия на создание в общеобразовательных организациях, расположенных в сельской местности и малых городах, условий для занятий физической культурой и спортом в рамках регионального проекта "Успех каждого ребенка"</t>
  </si>
  <si>
    <t>1.1.1.19.13. Субсидия на создание в общеобразовательных организациях, расположенных в сельской местности и малых городах, условий для занятий физической культурой и спортом в рамках регионального проекта "Успех каждого ребенка"</t>
  </si>
  <si>
    <t>1.1.1.19.14. Субсидия на оснащение зданий для размещения общеобразовательных организаций оборудованием, предусмотренным проектной документацией на 2022 год (подпрограммы "Развитие инфраструктуры дошкольного, общего и дополнительного образования в Томской области")</t>
  </si>
  <si>
    <t>1.1.1.18.14. Субсидия на проведение капитального ремонта зданий муниципальных общеобразовательных организаций в рамках модернизации школьных систем образования в Томской области. (Капитальный ремонт МАОУ "СОШ № 2" г. Колпашево, по адресу: Томская область, г. Колпашево, пер. Чапаева, д. 38) (за счет средств областного бюджета)</t>
  </si>
  <si>
    <t>(209 527)</t>
  </si>
  <si>
    <t>1.1.1.18.15. Субсидия на проведение капитального ремонта зданий муниципальных общеобразовательных организаций в рамках модернизации школьных систем образования в Томской области. (Капитальный ремонт МАОУ "СОШ № 2" г. Колпашево, по адресу: Томская область, г. Колпашево, пер. Чапаева, д. 38) (за счет средств федерального бюджета)</t>
  </si>
  <si>
    <t>(209 525)</t>
  </si>
  <si>
    <t>1.1.1.18.16. Субсидия на проведение капитального ремонта зданий муниципальных общеобразовательных организаций в рамках модернизации школьных систем образования в Томской области. (Капитальный ремонт МАОУ "СОШ № 2" г. Колпашево, по адресу: Томская область, г. Колпашево, пер. Чапаева, д. 38) (софинансирование за счет средств областного бюджета к средствам федерального бюджета)</t>
  </si>
  <si>
    <t>(209 526)</t>
  </si>
  <si>
    <t>1.6.4.2.2.1.20. Иной межбюджетный трансферт на приобретение и доставку оборудования для дизельной электростанции</t>
  </si>
  <si>
    <t>1.6.4.2.26.1.12. Иной межбюджетный трансферт на выполнение работ по строительному контролю и авторскому надзору по объектам благоустройства наиболее посещаемых муниципальных территорий Колпашевского городского поселения</t>
  </si>
  <si>
    <t>1.6.4.2.26.1.13. Иной межбюджетный трансферт на разработку, внесение изменений в дизайн-проекты и проектно-сметную документацию по объектам благоустройства наиболее посещаемых муниципальных территорий общественного пользования</t>
  </si>
  <si>
    <t>Постановление Администрации Колпашевского района от 14.12.2021 № 1471 "О предоставлении субсидии религиозной организации "Колпашевская Епархия Русской Православной Церкви (Московский патриархат)" на изготовление, установку мозаики в часовне и благоустройство территории храма в г. Колпашево" (в редакции от 09.02.2022 № 145)</t>
  </si>
  <si>
    <t>05.03.2021- 30.12.2022</t>
  </si>
  <si>
    <t>Постановление Администрации Колпашевского района от 18.02.2022 № 204 "О порядке и сроке расходования средств субсидии на государственную поддержку отрасли культуры (модернизация библиотек в части комплектования книжных фондов библиотек муниципальных образований и государственных общедоступных библиотек субъектов Российской Федерации, кроме гг. Москвы и Санкт – Петербурга)"</t>
  </si>
  <si>
    <t>28.02.2022-23.12.2022</t>
  </si>
  <si>
    <t>Решение Думы Колпашевского района от 28.02.2022 № 20 "О предоставлении иных межбюджетных трансфертов бюджету муниципального образования "Колпашевское городское поселение" на выполнение работ по строительному контролю и авторскому надзору по объектам благоустройства наиболее посещаемых муниципальных территорий Колпашевского городского поселения"</t>
  </si>
  <si>
    <t>28.02.2022- 28.12.2022</t>
  </si>
  <si>
    <t>28.02.2022-20.12.2022</t>
  </si>
  <si>
    <t>Решение Думы Колпашевского района от 28.02.2022 № 21 "О предоставлении иного межбюджетного трансферта бюджету муниципального образования "Колпашевское городское поселение" на выполнение работ по разработке, внесению изменений в дизайн-проекты и проектно-сметную документацию по объектам благоустройства наиболее посещаемых муниципальных территорий общественного пользования"</t>
  </si>
  <si>
    <t>Решение Думы Колпашевского района от 28.02.2022 № 23 "О предоставлении в 2022 году иного межбюджетного трансферта бюджету муниципального образования "Новоселовское сельское поселение" на проведение кадастровых работ по оформлению земельных участков в собственность муниципальных образований"</t>
  </si>
  <si>
    <t>Постановление Администрации Колашевского района от 05.03.2021 № 293 "О порядке расходования средств субсидии на оплату труда руководителям и специалистам муниципальных учреждений культуры и искусства в части выплат надбавок и доплат к тарифной ставке (должностному окладу) из областного бюджета" (в редакции от 22.11.2021 № 1399, от 18.02.2022 № 201, от 24.02.2022 № 242)</t>
  </si>
  <si>
    <t>Постановление Администрации Колпашевского района от 11.03.2020 № 242 "Об утверждении положений о предоставлении субсидий сельскохозяйственным товаропроизводителям из бюджета муниципального образования "Колпашевский район" (в редакции от 26.06.2020 № 651, от 06.11.2020 № 1204, от 02.12.2020 № 1312, от 03.03.2021 № 286, от 30.06.2021 № 798, 13.01.2022 № 13, от 09.02.2022 № 143)</t>
  </si>
  <si>
    <t>Постановление Администрации Колпашевского района от 01.03.2022 № 259 "О порядке расходования средств субсидии на обеспечение участия спортивных сборных команд муниципальных районов и городских округов Томской области в официальных региональных спортивных, физкультурных мероприятиях, проводимых на территории Томской области, за исключением спортивных сборных команд муниципального образования "Город Томск", муниципального образования "Городской округ – закрытое административно-территориальное образование Северск Томской области", муниципального образования "Томский район"</t>
  </si>
  <si>
    <t>01.03.2022- 31.12.2022</t>
  </si>
  <si>
    <t>Постановление администрации Колпашевского района от 31.10.2017 № 1144 "Об утверждении муниципальной программы "Формирование современной городской среды на территории муниципального образования "Колпашевский район" на 2018-2022 годы""</t>
  </si>
  <si>
    <t>31.10.2017, не установлен</t>
  </si>
  <si>
    <t>Постановление Администрации Колпашевского района от 03.03.2022 № 284 "О порядке и сроках расходования предоставленных из бюджета Томской области средств субсидии, о расходовании средств бюджета муниципального образования "Колпашевский район" на достижение целевых показателей по плану мероприятий ("дорожной карте") "Изменения в сфере культуры, направленные на повышение её эффективности", в части повышения заработной платы работников муниципальных учреждений культуры, об утверждении Порядка определения объёма и условия предоставления субсидии муниципальным бюджетным учреждениям культуры Колпашевского района на достижение целевых показателей по плану мероприятий ("дорожной карте") "Изменения в сфере культуры, направленные на повышение её эффективности", в части повышения заработной платы работников муниципальных учреждений культуры"</t>
  </si>
  <si>
    <t>03.03.2022- 31.12.2022</t>
  </si>
  <si>
    <t>Постановление Администрации Колпашевского района от 10.03.2022 № 316 "О порядке расходования средств субсидии из бюджета субъекта Российской Федерации местному бюджету на предоставление социальных выплат молодым семьям на приобретение (строительство) жилья"</t>
  </si>
  <si>
    <t>10.03.2022- 31.12.2022</t>
  </si>
  <si>
    <t>(499 711</t>
  </si>
  <si>
    <t>1.6.4.2.2.2.6. Иные межбюджетные трансферты из резервного фонда финансирования непредвиденных расходов Администрации Томской области (в соответствии с распоряжением АТО от 24.02.2022 № 100-ра)</t>
  </si>
  <si>
    <t>1.6.4.2.2.1.21. Иной межбюджетный трансферт на обслуживание и проведение ремонтных работ воздушной линии электропередачи, расположенной по адресу: Российская Федерация, Томская область, Саровское сельское поселение, СНТ «Мичуринец», сооружение 1, воздушная линия электропередачи 0,4 кВ</t>
  </si>
  <si>
    <t>1.6.4.2.21.5. Иной межбюджетный трансферт на приобретение, доставку и установку оборудования для малобюджетных спортивных площадок по месту жительства и учёбы</t>
  </si>
  <si>
    <t>1.6.4.2.21.6. Субсидия на приобретение оборудования для малобюджетных спортивных площадок по месту жительства и учебы в муниципальных образованиях Томской области за исключением муниципального образования "Город Томск", муниципального образования "Городской округ закрытое административно-территориальное образование Северск Томской области" в рамках регионального проекта "Спорт - норма жизни"</t>
  </si>
  <si>
    <t>Постановление Администрации Колпашевского района от 14.03.2022 № 337 "Об утверждении порядка предоставления субсидий субъектам малого и среднего предпринимательства, физическим лицам - производителям товаров, работ, услуг, в целях возмещения части затрат в связи с приобретением в собственность основных средств, связанных с производством товаров, выполнением работ, оказанием услуг"</t>
  </si>
  <si>
    <t>14.03.2022, не установлен</t>
  </si>
  <si>
    <t>Постановление Администрации Колпашевского района от 16.03.2022 "О порядке и сроках расходования средств субсидии на проведение капитального ремонта зданий муниципальных общеобразовательных организаций в рамках модернизации школьных систем образования в Томской области"</t>
  </si>
  <si>
    <t>16.03.2022- 31.12.2023</t>
  </si>
  <si>
    <t>Постановление Администрации Колпашевского района от 15.12.2021 № 1489 "Об утверждении муниципальной программы "Развитие муниципальной системы образования Колпашевского района" (в редакции от 16.03.2021 № 356)</t>
  </si>
  <si>
    <t>22.03.2022- 31.12.2022</t>
  </si>
  <si>
    <t>Постановление Администрации Колпашевского района от 23.03.2022 № 376 "О порядке и сроке расходования средств субсидии на приобретение оборудования для малобюджетных спортивных площадок по месту жительства и учёбы в муниципальных образованиях Томской области за исключением муниципального образования "Город Томск", муниципального образования "Городской округ закрытое административно- территориальное образование Северск Томской области"</t>
  </si>
  <si>
    <t>Постановление Администрации Колпашевского района от 24.03.2022 № 381 "Об установлении Порядка содержания и ремонта автомобильных дорог местного значения муниципального образования "Колпашевский район"</t>
  </si>
  <si>
    <t>24.03.2022, не установлен</t>
  </si>
  <si>
    <t>Постановление Администрации Колпашевского района от 15.12.2021 № 1483 "Об утверждении муниципальной программы "Развитие культуры в Колпашевском районе" (в редакции от 24.03.2022 № 383)</t>
  </si>
  <si>
    <t>Постановление Главы Колпашевского района от 28.03.2022 № 38 "О порядке и сроке расходования бюджетных ассигнований резервного фонда финансирования непредвиденных расходов Администрации Томской области"</t>
  </si>
  <si>
    <t>28.03.2022- 31.12.2022</t>
  </si>
  <si>
    <t>Решение Думы Колпашевского района от 28.03.2022 № 25 "О предоставлении иного межбюджетного трансферта бюджету муниципального образования "Колпашевское городское поселение" на приобретение, доставку и установку оборудования для малобюджетных спортивных площадок по месту жительства и учёбы"</t>
  </si>
  <si>
    <t>28.03.2022- 26.12.2022</t>
  </si>
  <si>
    <t>Решение Думы Колпашевского района от 28.03.2022 № 26 "О предоставлении иного межбюджетного трансферта бюджету муниципального образования "Саровское сельское поселение" на приобретение, доставку и установку оборудования для малобюджетных спортивных площадок по месту жительства и учёбы"</t>
  </si>
  <si>
    <t>Решение Думы Колпашевского района от 28.03.2022 № 27 "О предоставлении иного межбюджетного трансферта бюджету муниципального образования "Колпашевское городское поселение" на возмещение затрат по организации теплоснабжения теплоснабжающими организациями, использующими в качестве основного топлива уголь"</t>
  </si>
  <si>
    <t>Решение Думы Колпашевского района от 25.01.2021 № 14 "О предоставлении иных межбюджетных трансфертов бюджету муниципального образования "Колпашевское городское поселение" на реализацию мероприятия "Повышение уровня благоустройства муниципальных территорий общего пользования" муниципальной программы "Формирование современной городской среды Колпашевского городского поселения на 2018 - 2024 гг." (в редакции от 29.11.2021 № 151, от 15.12.2021 № 164, от 28.03.2022 № 28)</t>
  </si>
  <si>
    <t>25.01.2021- 30.12.2022</t>
  </si>
  <si>
    <t>Решение Думы Колпашевского района от 28.03.2022 № 29 "О внесении изменений в решение Думы Колпашевского района от 26.01.2022 № 6 "О предоставлении иного межбюджетного трансферта бюджету муниципального образования "Колпашевское городское поселение"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</si>
  <si>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Решение Думы Колпашевского района от 28.02.2022 № 19 "О предоставлении иного межбюджетного трансферта бюджету муниципального образования "Инкинское сельское поселение" на приобретение и доставку оборудования для дизельной электростанции"</t>
  </si>
  <si>
    <t>Решение Думы Колпашевского района от 15.12.2021 № 169 "О предоставлении иных межбюджетных трансфертов бюджету муниципального образования "Новогоренское сельское поселение" на организацию теплоснабжения объектов д. Новогорное"</t>
  </si>
  <si>
    <t>Решение Думы Колпашевского района от 28.03.2022 № 30 "О предоставлении в 2022 году иного межбюджетного трансферта бюджету муниципального образования "Саровское сельское поселение" на обслуживание и проведение ремонтных работ воздушной линии электропередачи, расположенной по адресу: Российская Федерация, Томская область, Саровское сельское поселение, СНТ "Мичуринец", сооружение 1, воздушная линия электропередачи 0,4 кВ"</t>
  </si>
  <si>
    <t>28.03.2022- 22.12.2022</t>
  </si>
  <si>
    <t>Решение Думы Колпашевского района от 10.12.2005 № 35 "Об утверждении Положения о порядке официального опубликования (обнародования) муниципальных правовых актов и иной официальной информации" (в редакции от 27.10.2008 № 558, от 27.03.2009 № 624, от 30.01.2014 № 11, от 22.06.2015 № 62, от 28.09.2017 № 85, от 28.03.2022 № 31)</t>
  </si>
  <si>
    <t>Постановление Администрации Колпашевского района от 30.03.2022 № 405 "О порядке и сроке расходования средств субсидии из областного бюджета бюджетам муниципальных образований Томской области на софинансирование расходов на развитие и обеспечение деятельности муниципальных бизнес-инкубаторов, предусмотренных в муниципальных программах (подпрограммах), содержащих мероприятия, направленные на развитие малого и среднего предпринимательства"</t>
  </si>
  <si>
    <t>30.03.202- 31.12.2022</t>
  </si>
  <si>
    <t>Постановление Администрации Колпашевского района от 10.01.2022 № 3 "Об организации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"Колпашевский район", порядке и сроках расходования средств 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 и об утверждении Порядка определения объёма и условия предоставления субсидии из бюджета муниципального образования "Колпашевский район" муниципальным бюджетным образовательным организациям и муниципальным автономным образовательным организациям на организацию бесплатного горячего питания обучающихся, получающих начальное общее образование в муниципальных общеобразовательных организациях" (в редакции от 14.02.2022 № 181, от 06.04.2022 № 431)</t>
  </si>
  <si>
    <t>Постановление Администрации Колпашевского района от 06.04.2022 № 432 "О порядке и сроках расходования средств межбюджетных трансфертов на выплату ежемесячной стипендии Губернатора Томской области молодым учителям муниципальных образовательных организаций Томской области и об утверждении Порядка определения объёма и условия предоставления субсидии из бюджета муниципального образования «Колпашевский район» муниципальным бюджетным образовательным организациям и муниципальным автономным образовательным организациям Колпашевского района на выплату стипендии Губернатора Томской области молодым учителям муниципальных образовательных организаций Томской области"</t>
  </si>
  <si>
    <t>06.04.2022, не установлен</t>
  </si>
  <si>
    <t>Постановление Администрации Колпашевского района от 24.07.2019 № 801 "О частичной оплате стоимости питания отдельных категорий обучающихся в муниципальных общеобразовательных организациях Колпашевского района, за исключением обучающихся с ограниченными возможностями здоровья" (в редакции от 12.08.2019 № 898, от 27.12.2019 № 1495, от 06.04.2020 № 358, от  29.09.2020 № 1057, от 28.01.2021 № 126, от 30.03.2021 № 380, от 09.04.2021 № 443, от 11.08.2021 № 956, от 24.01.2022 № 76, от 06.04.2022 № 435)</t>
  </si>
  <si>
    <t>Постановление Администрации Колпашевского района от 24.07.2019 № 801 "О частичной оплате стоимости питания отдельных категорий обучающихся в муниципальных общеобразовательных организациях Колпашевского района, за исключением обучающихся с ограниченными возможностями здоровья" (в редакции от 12.08.2019 № 898, от 27.12.2019 № 1495, от 06.04.2020 № 358, от 29.09.2020 № 1057, от 28.01.2021 № 126, от 30.03.2021 № 380, от 09.04.2021 № 443, от 11.08.2021 № 956, от 24.01.2022 № 76, от 06.04.2022 № 435)</t>
  </si>
  <si>
    <t>Постановление Администрации Колпашевского района от 06.04.2022 № 436 "О порядке и сроках расходования средств субсидии из областного бюджета на стимулирующие выплаты в муниципальных организациях дополнительного образования в Томской области и об утверждении Порядка определения объёма и условия предоставления субсидии из бюджета муниципального образования «Колпашевский район» муниципальным бюджетным образовательным организациям и муниципальным автономным образовательным организациям Колпашевского района на стимулирующие выплаты в муниципальных организациях дополнительного образования в Томской области"</t>
  </si>
  <si>
    <t>06.04.2022- 31.12.2022</t>
  </si>
  <si>
    <t>Постановление Администрации Колпашевского района от 06.04.2022 № 437 "О порядке расходования средств 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 Томской области, и об утверждении Порядка определения объёма и условия предоставления субсидии из средств бюджета муниципального образования «Колпашевский район» муниципальным бюджетным общеобразовательным организациям и муниципальным автономным общеобразовательным организациям 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 Томской области"</t>
  </si>
  <si>
    <t>Постановление Администрации Колпашевского района от 06.04.2022 № 438 "О порядке расходования средств иного межбюджетного трансферта на достижение целевых показателей по плану мероприятий ("дорожная карта") "Изменения в сфере образования в Томской области" в части повышения заработной платы педагогических работников муниципальных дошкольных образовательных организаций, и об утверждении Порядка определения объёма и условия предоставления субсидии из средств бюджета муниципального образования "Колпашевский район" муниципальным бюджетным общеобразовательным организациям и муниципальным автономным общеобразовательным организациям субсидии на достижение целевых показателей по плану мероприятий ("дорожная карта") "Изменения в сфере образования в Томской области" в части повышения заработной платы педагогических работников муниципальных дошкольных образовательных организаций"</t>
  </si>
  <si>
    <t>Постановление Администрации Колпашевского района от 13.04.2022 № 475 "О порядке и сроках расходования средств субсидии на внедрение и функционирование целевой модели цифровой образовательной среды в муниципальных общеобразовательных организациях"</t>
  </si>
  <si>
    <t>13.04.2022, не установлен</t>
  </si>
  <si>
    <t>Постановление Администрации Колпашевского района от 14.05.2015 № 480 "О порядке расходования средств иных межбюджетных трансфертов, предоставленных из областного бюджета и средств бюджета муниципального образования "Колпашевский район" на 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 редакции от 30.06.2016 № 713, от 18.10.2016 № 1143, от 20.12.2016 № 1373, от 25.04.2017 № 367, от 16.11.2017 № 1200, от 22.03.2018 № 237, от 02.07.2018 № 647, от 11.06.2019 № 612, от 12.08.2019 № 890, от 27.12.2019 № 1496, от 12.03.2020 № 245, от 28.05.2020 № 523, от 10.06.2021 № 725, от 14.04.2022 № 480)</t>
  </si>
  <si>
    <t>Постановление Администрации Колпашевского района от 25.01.2022 № 81 "О порядке и сроках расходования средств иного межбюджетного трансферта на выплату ежемесячного денежного вознаграждения за классное руководство педагогическим работникам муниципальных общеобразовательных организаций и об утверждении Порядка определения объёма и условий предоставления субсидий из средств бюджета муниципального образования "Колпашевский район" муниципальным бюджетным общеобразовательным организациям и муниципальным автономным общеобразовательным организациям на выплату ежемесячного денежного вознаграждения за классное руководство педагогическим работникам муниципальных общеобразовательных организаций" (в редакции от 14.04.2022 № 484)</t>
  </si>
  <si>
    <t>Постановление Администрации Колпашевского района от 21.04.2022 № 544 "О порядке и сроках расходования средств субсидии на улучшение жилищных условий граждан Российской Федерации, проживающих на сельских территориях"</t>
  </si>
  <si>
    <t>21.04.2022- 31.12.2022</t>
  </si>
  <si>
    <t>1.1.1.18.13. Субсидия на разработку проектной документации для проведения капитального ремонта зданий муниципальных общеобразовательных организаций в рамках модернизации школьных систем образования в Томской области (Капитальный ремонт МАОУ "СОШ № 2" г. Колпашево, по адресу: Томская область, г. Колпашево, пер. Чапаева, д.38)</t>
  </si>
  <si>
    <t>(209 688)</t>
  </si>
  <si>
    <t>1.1.1.18.17. Субсидии местным бюджетам на обеспечение антитеррористической защиты отремонтированных зданий муниципальных общеобразовательных организаций</t>
  </si>
  <si>
    <t>(209 686)</t>
  </si>
  <si>
    <t>1.1.1.18.18. Субсидии местным бюджетам на повышение квалификации школьных команд муниципальных общеобразовательных организаций</t>
  </si>
  <si>
    <t>(209 689)</t>
  </si>
  <si>
    <t>1.1.1.18.19. Субсидии местным бюджетам на оснащение отремонтированных зданий и (или) помещений муниципальных общеобразовательных организаций современными средствами обучения и воспитания (за счет средств федерального бюджета)</t>
  </si>
  <si>
    <t>(209 682)</t>
  </si>
  <si>
    <t>1.1.1.18.20. Субсидии местным бюджетам на оснащение отремонтированных зданий и (или) помещений муниципальных общеобразовательных организаций современными средствами обучения и воспитания (софинансирование за счет средств областного бюджета к средствам федерального бюджета)</t>
  </si>
  <si>
    <t>(209 685)</t>
  </si>
  <si>
    <t>1.1.1.18.21. МП "Обеспечение безопасности  населения Колпашевского района"</t>
  </si>
  <si>
    <t>1.1.1.18.22. МП "Развитие муниципальной системы образования в Колпашевском районе"</t>
  </si>
  <si>
    <t xml:space="preserve">1.1.1.18.23. расходы за счет резервных фондов Администрации Томской области </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</si>
  <si>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на автомобильном транспорте, городском наземном электрическом транспорте и в дорожном хозяйстве вне границ населенных пунктов в границах муниципального района, организация дорожного движения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</si>
  <si>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1.4.2.1.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вопросов оплаты труда работников органов государственной власти субъекта Российской Федерации)</t>
  </si>
  <si>
    <t xml:space="preserve">1.4.2.2.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    </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</si>
  <si>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</si>
  <si>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1.4.2.54.на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</si>
  <si>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1.4.2.98.на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(прочие, не указанные в 1.4.2.99.50- 1.4.2.99.73, 1.4.2.99.75-1.4.2.99.96, 1.4.2.99.103, 1.4.2.99.107, 1.4.2.99.108, 1.4.2.99.110 - 1.4.2.99.114, 1.4.2.99.500…)</t>
  </si>
  <si>
    <t>1.6.1.по предоставлению дотаций на выравнивание бюджетной обеспеченности городских, сельских поселений, всего</t>
  </si>
  <si>
    <t>1.6.3.по предоставлению субвенций бюджетам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</si>
  <si>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1.6.3.1. на осуществление воинского учета на территориях, на которых отсутствуют структурные подразделения военных комиссариатов</t>
  </si>
  <si>
    <t>1.6.4.2.2.1.22. Иной межбюджетный трансферт на проведение капитальных ремонтов объектов коммунальной инфраструктуры в целях подготовки хозяйственного комплекса Томской области к безаварийному прохождению отопительного сезона</t>
  </si>
  <si>
    <t>(100 313)</t>
  </si>
  <si>
    <t>1.6.4.2.2.1.23. Иной межбюджетный трансферт на проведение электроизмерительных, электромонтажных работ на объектах теплоснабжения</t>
  </si>
  <si>
    <t>1.6.4.2.26.2.5. Субсидия на финансовую поддержку инициативного проекта "Обустройство уличного освещения в г. Колпашево, по ул. Гоголя", выдвинутого муниципальным образованием "Колпашевское городское поселение", входящим в состав Колпашевского района Томской области</t>
  </si>
  <si>
    <t>1.6.4.2.26.1.14. Иной межбюджетный трансферт на организацию уличного освещения</t>
  </si>
  <si>
    <t>Постановление Администрации Колпашевского района от 08.04.2022 № 448 "О порядке и сроке расходования субсидии из областного бюджета бюджету муниципального образования «Колпашевский район» на проведение капитальных ремонтов объектов коммунальной инфраструктуры в целях подготовки хозяйственного комплекса Томской области к безаварийному прохождению отопительного сезона"</t>
  </si>
  <si>
    <t>08.04.2022- 31.12.2022</t>
  </si>
  <si>
    <t>Постановление Администрации Колпашевского района от 27.12.2021 № 1531 "Об утверждении муниципальной программы "Развитие молодёжной политики, физической культуры и массового спорта на территории муниципального образования "Колпашевский район" (в редакции от 25.04.2022 № 549)</t>
  </si>
  <si>
    <t>Решение Думы Колпашевского района от 25.04.2022 № 34 "О предоставлении иного межбюджетного трансферта бюджету муниципального образования "Колпашевское городское поселение" на проведение капитальных ремонтов объектов коммунальной инфраструктуры в целях подготовки хозяйственного комплекса Томской области к безаварийному прохождению отопительного сезона"</t>
  </si>
  <si>
    <t>25.04.2022- 31.12.2022</t>
  </si>
  <si>
    <t>Решение Думы Колпашевского района от 26.02.2020 № 30 "О порядке предоставления иных межбюджетных трансферов бюджетам поселений, входящих в состав муниципального образования "Колпашевский район", на капитальный ремонт и (или) ремонт автомобильных дорог общего пользования местного значения" (в редакции от 25.04.2022 № 35)</t>
  </si>
  <si>
    <t>26.04.2021- 31.12.2022</t>
  </si>
  <si>
    <t>Решение Думы Колпашевского района от 25.04.2022 № 36 "О предоставлении иных межбюджетных трансфертов на финансовую поддержку инициативных проектов"</t>
  </si>
  <si>
    <t>пп 1.2.</t>
  </si>
  <si>
    <t>пп 1.1.</t>
  </si>
  <si>
    <t>Решение думы Колпашевского района от 25.04.2022 № 37 "О предоставлении иного межбюджетного трансферта бюджету муниципального образования "Новоселовское сельское поселение" на организацию уличного освещения"</t>
  </si>
  <si>
    <t>25.04.2022- 26.12.2022</t>
  </si>
  <si>
    <t>Решение Думы Колпашевского района от 25.04.2022 № 38 "О предоставлении иного межбюджетного трансферта бюджету муниципального образования "Саровское сельское поселение" на проведение электроизмерительных, электромонтажных работ на объектах теплоснабжения"</t>
  </si>
  <si>
    <t>Постановление Администрации Колпашевского района от 28.04.2022 № 571 "О порядке и сроке расходования субсидии из областного бюджета бюджету муниципального образования «Колпашевский район» на проведение комплексных кадастровых работ"</t>
  </si>
  <si>
    <t>28.04.2022- 31.12.2022</t>
  </si>
  <si>
    <t>Постановление Администрации Колпашевского района  от 28.04.2022 № 573 «О порядке и сроке расходования средств иного межбюджетного трансферта на организацию системы выявления, сопровождения одарённых детей и об утверждении Порядка определения объёма и условия предоставления субсидии из бюджета муниципального образования «Колпашевский район» муниципальному автономному общеобразовательному учреждению «Средняя общеобразовательная школа № 7» г.Колпашево на организацию системы выявления, сопровождения одарённых детей"</t>
  </si>
  <si>
    <t>28.04.2022, не установлен</t>
  </si>
  <si>
    <t>ПостановлениеАдминистрации Колпашевского района от 14.08.2020 № 862 "Об утверждении муниципальной программы "Комплексное развитие сельских территорий Колпашевского района Томской области" (от 27.01.2021 № 114, от 07.06.2021 № 671, от 28.01.2022 № 90, от 03.03.2022 № 280, от 28.04.2022 № 574)</t>
  </si>
  <si>
    <t>Постановление Администрации Колпашевского района от 11.05.2022 № 601 "О порядке расходования средств субсидии из областного бюджета бюджету муниципального образования «Колпашевский район» на строительство муниципальных объектов в сфере общего образования в рамках государственной программы «Развитие образования в Томской области» (Строительство здания МБОУ «Саровская СОШ» с размещением 2-х групп дошкольного образования по адресу: Томская область, Колпашевский район, п. Большая Саровка, ул. Советская, 19)"</t>
  </si>
  <si>
    <t>11.05.2022- 31.12.2023</t>
  </si>
  <si>
    <t>Постановление Администрации Колпашевского района от 22.03.2022 № 375 "О иных межбюджетных трансферах на капитальный ремонт и (или) ремонт автомобильных дорог общего пользования местного значения, предоставляемых бюджетам поселений Колпашевского района в 2022 году" (в редакции от 11.05.2022 № 602)</t>
  </si>
  <si>
    <t>Постановление Главы Колпашевского района от 11.05.2022 № 61 "О порядке и сроках расходования бюджетных ассигнований резервного фонда финансирования непредвиденных расходов Администрации Томской области" (распоряжение АТО от 10.03.2022 № 51-р-в)</t>
  </si>
  <si>
    <t>Постановление Администрации Колпашевского района от 30.12.2021 № 1559 "Об утверждении муниципальной программы "Обеспечение безопасности населения Колпашевского района" (в редакции от 18.05.2022 № 665)</t>
  </si>
  <si>
    <t>Постановление Администрации Колпашевского района от 10.10.2018 № 1081 "Об утверждении муниципальной программы "Развитие предпринимательства в Колпашевском районе" (в редакции от 13.12.2018 № 1349, от 17.01.2020 № 15, от 10.07.2020 № 716, от 11.09.2020 № 1003, от 22.01.2021 № 77, от 10.08.2021 № 950, от 24.11.2021 № 1404, от 31.01.2022 № 107, от 24.03.2022 № 382, от 18.05.2022 № 669)</t>
  </si>
  <si>
    <t xml:space="preserve">проект постановления Администрации Колпашевского района </t>
  </si>
  <si>
    <t>1.1.1.19.15. Cубсидия на строительство муниципальных объектов в сфере общего образования (Строительство здания МБОУ "Саровская СОШ" с размещением 2-х групп дошкольного образования по адресу: Томская область, Колпашевский район, п. Большая Саровка, ул. Советская, 19)</t>
  </si>
  <si>
    <t xml:space="preserve">1.1.1.19.16. расходы за счет резервных фондов Администрации Томской области </t>
  </si>
  <si>
    <t>1838 (571)</t>
  </si>
  <si>
    <t>Реестр расходных обязательств муниципального образования "Колпашевский район" на 2022 год и на плановый период 2023 и 2024 годов</t>
  </si>
  <si>
    <t>ст. 37 п.1, п.п.1</t>
  </si>
</sst>
</file>

<file path=xl/styles.xml><?xml version="1.0" encoding="utf-8"?>
<styleSheet xmlns="http://schemas.openxmlformats.org/spreadsheetml/2006/main">
  <numFmts count="3">
    <numFmt numFmtId="164" formatCode="[$-10419]#,##0.0;\-#,##0.0"/>
    <numFmt numFmtId="165" formatCode="#,##0.0_ ;\-#,##0.0\ "/>
    <numFmt numFmtId="166" formatCode="#,##0.0"/>
  </numFmts>
  <fonts count="16">
    <font>
      <sz val="10"/>
      <name val="Arial"/>
    </font>
    <font>
      <sz val="10"/>
      <name val="Arial"/>
      <family val="2"/>
      <charset val="204"/>
    </font>
    <font>
      <sz val="14"/>
      <name val="Times New Roman"/>
      <family val="1"/>
      <charset val="204"/>
    </font>
    <font>
      <sz val="9"/>
      <name val="Times New Roman CYR"/>
      <family val="1"/>
      <charset val="204"/>
    </font>
    <font>
      <sz val="9"/>
      <name val="Times New Roman"/>
      <family val="1"/>
      <charset val="204"/>
    </font>
    <font>
      <sz val="10"/>
      <name val="Arial"/>
      <family val="2"/>
      <charset val="204"/>
    </font>
    <font>
      <sz val="9"/>
      <name val="Times New Roman CYR"/>
      <charset val="204"/>
    </font>
    <font>
      <b/>
      <sz val="9"/>
      <name val="Times New Roman"/>
      <family val="1"/>
      <charset val="204"/>
    </font>
    <font>
      <b/>
      <i/>
      <sz val="9"/>
      <name val="Times New Roman"/>
      <family val="1"/>
      <charset val="204"/>
    </font>
    <font>
      <b/>
      <sz val="9"/>
      <name val="Times New Roman CYR"/>
      <family val="1"/>
      <charset val="204"/>
    </font>
    <font>
      <b/>
      <sz val="9"/>
      <name val="Times New Roman CYR"/>
      <charset val="204"/>
    </font>
    <font>
      <sz val="9"/>
      <name val="Arial Cyr"/>
      <charset val="204"/>
    </font>
    <font>
      <b/>
      <sz val="14"/>
      <name val="Times New Roman"/>
      <family val="1"/>
      <charset val="204"/>
    </font>
    <font>
      <i/>
      <sz val="9"/>
      <name val="Times New Roman"/>
      <family val="1"/>
      <charset val="204"/>
    </font>
    <font>
      <b/>
      <i/>
      <sz val="9"/>
      <name val="Times New Roman CYR"/>
      <family val="1"/>
      <charset val="204"/>
    </font>
    <font>
      <b/>
      <sz val="9"/>
      <color rgb="FF000000"/>
      <name val="Times New Roman"/>
      <family val="1"/>
      <charset val="204"/>
    </font>
  </fonts>
  <fills count="2">
    <fill>
      <patternFill patternType="none"/>
    </fill>
    <fill>
      <patternFill patternType="gray125"/>
    </fill>
  </fills>
  <borders count="106">
    <border>
      <left/>
      <right/>
      <top/>
      <bottom/>
      <diagonal/>
    </border>
    <border>
      <left style="thin">
        <color indexed="64"/>
      </left>
      <right style="thin">
        <color indexed="64"/>
      </right>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indexed="64"/>
      </left>
      <right style="thin">
        <color indexed="8"/>
      </right>
      <top/>
      <bottom/>
      <diagonal/>
    </border>
    <border>
      <left style="thin">
        <color indexed="64"/>
      </left>
      <right/>
      <top/>
      <bottom/>
      <diagonal/>
    </border>
    <border>
      <left style="thin">
        <color indexed="8"/>
      </left>
      <right style="thin">
        <color indexed="64"/>
      </right>
      <top/>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right/>
      <top style="thin">
        <color indexed="8"/>
      </top>
      <bottom/>
      <diagonal/>
    </border>
    <border>
      <left style="thin">
        <color indexed="64"/>
      </left>
      <right style="thin">
        <color indexed="64"/>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64"/>
      </left>
      <right style="thin">
        <color indexed="64"/>
      </right>
      <top/>
      <bottom style="thin">
        <color indexed="8"/>
      </bottom>
      <diagonal/>
    </border>
    <border>
      <left style="thin">
        <color indexed="64"/>
      </left>
      <right style="thin">
        <color indexed="8"/>
      </right>
      <top/>
      <bottom style="thin">
        <color indexed="8"/>
      </bottom>
      <diagonal/>
    </border>
    <border>
      <left style="thin">
        <color indexed="8"/>
      </left>
      <right/>
      <top style="thin">
        <color indexed="8"/>
      </top>
      <bottom/>
      <diagonal/>
    </border>
    <border>
      <left style="thin">
        <color indexed="64"/>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style="thin">
        <color indexed="64"/>
      </bottom>
      <diagonal/>
    </border>
    <border>
      <left style="thin">
        <color indexed="64"/>
      </left>
      <right style="thin">
        <color indexed="8"/>
      </right>
      <top style="thin">
        <color indexed="8"/>
      </top>
      <bottom style="thin">
        <color indexed="64"/>
      </bottom>
      <diagonal/>
    </border>
    <border>
      <left/>
      <right style="thin">
        <color indexed="64"/>
      </right>
      <top style="thin">
        <color indexed="64"/>
      </top>
      <bottom style="thin">
        <color indexed="64"/>
      </bottom>
      <diagonal/>
    </border>
    <border>
      <left style="thin">
        <color indexed="64"/>
      </left>
      <right/>
      <top style="thin">
        <color indexed="8"/>
      </top>
      <bottom/>
      <diagonal/>
    </border>
    <border>
      <left style="thin">
        <color indexed="64"/>
      </left>
      <right/>
      <top style="thin">
        <color indexed="64"/>
      </top>
      <bottom style="thin">
        <color indexed="64"/>
      </bottom>
      <diagonal/>
    </border>
    <border>
      <left style="thin">
        <color indexed="8"/>
      </left>
      <right/>
      <top/>
      <bottom style="thin">
        <color indexed="8"/>
      </bottom>
      <diagonal/>
    </border>
    <border>
      <left style="thin">
        <color indexed="64"/>
      </left>
      <right/>
      <top style="thin">
        <color indexed="64"/>
      </top>
      <bottom/>
      <diagonal/>
    </border>
    <border>
      <left style="thin">
        <color indexed="64"/>
      </left>
      <right/>
      <top/>
      <bottom style="thin">
        <color indexed="8"/>
      </bottom>
      <diagonal/>
    </border>
    <border>
      <left style="thin">
        <color indexed="8"/>
      </left>
      <right/>
      <top style="thin">
        <color indexed="8"/>
      </top>
      <bottom style="thin">
        <color indexed="64"/>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8"/>
      </left>
      <right style="thin">
        <color indexed="64"/>
      </right>
      <top/>
      <bottom style="thin">
        <color indexed="8"/>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diagonal/>
    </border>
    <border>
      <left style="thin">
        <color indexed="8"/>
      </left>
      <right style="thin">
        <color indexed="64"/>
      </right>
      <top style="thin">
        <color indexed="8"/>
      </top>
      <bottom style="thin">
        <color indexed="8"/>
      </bottom>
      <diagonal/>
    </border>
    <border>
      <left/>
      <right style="thin">
        <color indexed="64"/>
      </right>
      <top/>
      <bottom/>
      <diagonal/>
    </border>
    <border>
      <left style="thin">
        <color indexed="64"/>
      </left>
      <right style="thin">
        <color indexed="8"/>
      </right>
      <top style="thin">
        <color indexed="64"/>
      </top>
      <bottom/>
      <diagonal/>
    </border>
    <border>
      <left style="thin">
        <color indexed="8"/>
      </left>
      <right/>
      <top style="thin">
        <color indexed="64"/>
      </top>
      <bottom/>
      <diagonal/>
    </border>
    <border>
      <left style="thin">
        <color indexed="64"/>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right style="thin">
        <color indexed="8"/>
      </right>
      <top style="thin">
        <color indexed="8"/>
      </top>
      <bottom style="thin">
        <color indexed="8"/>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style="thin">
        <color indexed="64"/>
      </left>
      <right style="thin">
        <color indexed="8"/>
      </right>
      <top/>
      <bottom style="thin">
        <color indexed="64"/>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8"/>
      </top>
      <bottom style="thin">
        <color indexed="8"/>
      </bottom>
      <diagonal/>
    </border>
    <border>
      <left/>
      <right/>
      <top/>
      <bottom style="thin">
        <color indexed="8"/>
      </bottom>
      <diagonal/>
    </border>
    <border>
      <left/>
      <right/>
      <top style="thin">
        <color indexed="8"/>
      </top>
      <bottom style="thin">
        <color indexed="8"/>
      </bottom>
      <diagonal/>
    </border>
    <border>
      <left style="thin">
        <color indexed="8"/>
      </left>
      <right style="thin">
        <color indexed="8"/>
      </right>
      <top style="thin">
        <color indexed="64"/>
      </top>
      <bottom style="thin">
        <color indexed="8"/>
      </bottom>
      <diagonal/>
    </border>
    <border>
      <left style="thin">
        <color indexed="64"/>
      </left>
      <right/>
      <top/>
      <bottom style="thin">
        <color indexed="64"/>
      </bottom>
      <diagonal/>
    </border>
    <border>
      <left/>
      <right style="thin">
        <color indexed="64"/>
      </right>
      <top/>
      <bottom style="thin">
        <color indexed="8"/>
      </bottom>
      <diagonal/>
    </border>
    <border>
      <left style="thin">
        <color indexed="8"/>
      </left>
      <right/>
      <top/>
      <bottom style="thin">
        <color indexed="64"/>
      </bottom>
      <diagonal/>
    </border>
    <border>
      <left style="thin">
        <color indexed="64"/>
      </left>
      <right style="thin">
        <color indexed="64"/>
      </right>
      <top/>
      <bottom style="thin">
        <color indexed="8"/>
      </bottom>
      <diagonal/>
    </border>
    <border>
      <left style="thin">
        <color auto="1"/>
      </left>
      <right style="thin">
        <color auto="1"/>
      </right>
      <top/>
      <bottom style="thin">
        <color auto="1"/>
      </bottom>
      <diagonal/>
    </border>
    <border>
      <left style="thin">
        <color indexed="8"/>
      </left>
      <right style="thin">
        <color indexed="64"/>
      </right>
      <top/>
      <bottom style="thin">
        <color indexed="8"/>
      </bottom>
      <diagonal/>
    </border>
    <border>
      <left style="thin">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style="thin">
        <color indexed="64"/>
      </top>
      <bottom style="thin">
        <color indexed="64"/>
      </bottom>
      <diagonal/>
    </border>
    <border>
      <left style="medium">
        <color indexed="64"/>
      </left>
      <right style="medium">
        <color indexed="64"/>
      </right>
      <top/>
      <bottom style="medium">
        <color indexed="64"/>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style="thin">
        <color indexed="64"/>
      </top>
      <bottom style="thin">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diagonal/>
    </border>
    <border>
      <left style="thin">
        <color indexed="8"/>
      </left>
      <right style="thin">
        <color indexed="8"/>
      </right>
      <top style="thin">
        <color indexed="64"/>
      </top>
      <bottom/>
      <diagonal/>
    </border>
    <border>
      <left style="thin">
        <color indexed="8"/>
      </left>
      <right/>
      <top style="thin">
        <color indexed="8"/>
      </top>
      <bottom/>
      <diagonal/>
    </border>
    <border>
      <left style="thin">
        <color indexed="8"/>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bottom/>
      <diagonal/>
    </border>
    <border>
      <left style="thin">
        <color auto="1"/>
      </left>
      <right style="thin">
        <color auto="1"/>
      </right>
      <top style="thin">
        <color auto="1"/>
      </top>
      <bottom style="thin">
        <color auto="1"/>
      </bottom>
      <diagonal/>
    </border>
    <border>
      <left style="thin">
        <color indexed="8"/>
      </left>
      <right/>
      <top style="thin">
        <color indexed="64"/>
      </top>
      <bottom/>
      <diagonal/>
    </border>
    <border>
      <left/>
      <right style="thin">
        <color indexed="8"/>
      </right>
      <top style="thin">
        <color indexed="8"/>
      </top>
      <bottom/>
      <diagonal/>
    </border>
    <border>
      <left style="thin">
        <color indexed="8"/>
      </left>
      <right style="thin">
        <color indexed="64"/>
      </right>
      <top/>
      <bottom style="thin">
        <color indexed="8"/>
      </bottom>
      <diagonal/>
    </border>
    <border>
      <left style="thin">
        <color indexed="64"/>
      </left>
      <right/>
      <top style="thin">
        <color indexed="64"/>
      </top>
      <bottom/>
      <diagonal/>
    </border>
    <border>
      <left style="thin">
        <color indexed="64"/>
      </left>
      <right style="thin">
        <color indexed="8"/>
      </right>
      <top style="thin">
        <color indexed="64"/>
      </top>
      <bottom/>
      <diagonal/>
    </border>
    <border>
      <left style="thin">
        <color indexed="8"/>
      </left>
      <right style="thin">
        <color indexed="64"/>
      </right>
      <top style="thin">
        <color indexed="64"/>
      </top>
      <bottom/>
      <diagonal/>
    </border>
    <border>
      <left style="thin">
        <color indexed="8"/>
      </left>
      <right style="thin">
        <color auto="1"/>
      </right>
      <top style="thin">
        <color auto="1"/>
      </top>
      <bottom style="thin">
        <color indexed="8"/>
      </bottom>
      <diagonal/>
    </border>
    <border>
      <left style="thin">
        <color indexed="8"/>
      </left>
      <right style="thin">
        <color indexed="8"/>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8"/>
      </top>
      <bottom/>
      <diagonal/>
    </border>
    <border>
      <left style="thin">
        <color auto="1"/>
      </left>
      <right/>
      <top/>
      <bottom/>
      <diagonal/>
    </border>
    <border>
      <left style="thin">
        <color auto="1"/>
      </left>
      <right style="thin">
        <color auto="1"/>
      </right>
      <top/>
      <bottom/>
      <diagonal/>
    </border>
    <border>
      <left/>
      <right style="thin">
        <color indexed="64"/>
      </right>
      <top style="thin">
        <color indexed="64"/>
      </top>
      <bottom style="thin">
        <color indexed="64"/>
      </bottom>
      <diagonal/>
    </border>
    <border>
      <left style="thin">
        <color indexed="64"/>
      </left>
      <right style="thin">
        <color auto="1"/>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8"/>
      </top>
      <bottom/>
      <diagonal/>
    </border>
    <border>
      <left style="thin">
        <color auto="1"/>
      </left>
      <right style="thin">
        <color auto="1"/>
      </right>
      <top style="thin">
        <color auto="1"/>
      </top>
      <bottom/>
      <diagonal/>
    </border>
    <border>
      <left style="thin">
        <color indexed="8"/>
      </left>
      <right style="thin">
        <color auto="1"/>
      </right>
      <top/>
      <bottom/>
      <diagonal/>
    </border>
  </borders>
  <cellStyleXfs count="2">
    <xf numFmtId="0" fontId="0" fillId="0" borderId="0"/>
    <xf numFmtId="0" fontId="5" fillId="0" borderId="0"/>
  </cellStyleXfs>
  <cellXfs count="866">
    <xf numFmtId="0" fontId="0" fillId="0" borderId="0" xfId="0"/>
    <xf numFmtId="0" fontId="4" fillId="0" borderId="1" xfId="0" applyNumberFormat="1" applyFont="1" applyFill="1" applyBorder="1" applyAlignment="1" applyProtection="1">
      <alignment horizontal="center" vertical="center" wrapText="1" shrinkToFit="1"/>
      <protection locked="0"/>
    </xf>
    <xf numFmtId="0" fontId="9" fillId="0" borderId="3" xfId="0" applyNumberFormat="1" applyFont="1" applyFill="1" applyBorder="1" applyAlignment="1" applyProtection="1">
      <alignment horizontal="center" vertical="center" wrapText="1" shrinkToFit="1"/>
      <protection locked="0"/>
    </xf>
    <xf numFmtId="0" fontId="4" fillId="0" borderId="2" xfId="0" applyNumberFormat="1" applyFont="1" applyFill="1" applyBorder="1" applyAlignment="1" applyProtection="1">
      <alignment horizontal="center" vertical="center" wrapText="1" shrinkToFit="1"/>
      <protection locked="0"/>
    </xf>
    <xf numFmtId="14" fontId="4" fillId="0" borderId="2" xfId="0" applyNumberFormat="1" applyFont="1" applyFill="1" applyBorder="1" applyAlignment="1" applyProtection="1">
      <alignment horizontal="center" vertical="center" wrapText="1" shrinkToFit="1"/>
      <protection locked="0"/>
    </xf>
    <xf numFmtId="14" fontId="4" fillId="0" borderId="2" xfId="0" applyNumberFormat="1" applyFont="1" applyFill="1" applyBorder="1" applyAlignment="1" applyProtection="1">
      <alignment horizontal="center" vertical="top" wrapText="1" shrinkToFit="1"/>
      <protection locked="0"/>
    </xf>
    <xf numFmtId="14" fontId="4" fillId="0" borderId="1" xfId="0" applyNumberFormat="1" applyFont="1" applyFill="1" applyBorder="1" applyAlignment="1" applyProtection="1">
      <alignment horizontal="center" vertical="center" wrapText="1" shrinkToFit="1"/>
      <protection locked="0"/>
    </xf>
    <xf numFmtId="0" fontId="4" fillId="0" borderId="5" xfId="0" applyNumberFormat="1" applyFont="1" applyFill="1" applyBorder="1" applyAlignment="1" applyProtection="1">
      <alignment horizontal="center" vertical="center" wrapText="1" shrinkToFit="1"/>
      <protection locked="0"/>
    </xf>
    <xf numFmtId="0" fontId="7" fillId="0" borderId="5" xfId="0" applyNumberFormat="1" applyFont="1" applyFill="1" applyBorder="1" applyAlignment="1" applyProtection="1">
      <alignment horizontal="center" vertical="center" wrapText="1" shrinkToFit="1"/>
      <protection locked="0"/>
    </xf>
    <xf numFmtId="14" fontId="7" fillId="0" borderId="5" xfId="0" applyNumberFormat="1" applyFont="1" applyFill="1" applyBorder="1" applyAlignment="1" applyProtection="1">
      <alignment horizontal="center" vertical="center" wrapText="1" shrinkToFit="1"/>
      <protection locked="0"/>
    </xf>
    <xf numFmtId="0" fontId="9" fillId="0" borderId="5" xfId="0" applyNumberFormat="1" applyFont="1" applyFill="1" applyBorder="1" applyAlignment="1" applyProtection="1">
      <alignment horizontal="center" vertical="center" wrapText="1" shrinkToFit="1"/>
      <protection locked="0"/>
    </xf>
    <xf numFmtId="0" fontId="3" fillId="0" borderId="8" xfId="0" applyNumberFormat="1" applyFont="1" applyFill="1" applyBorder="1" applyAlignment="1" applyProtection="1">
      <alignment horizontal="center" vertical="top" wrapText="1" shrinkToFit="1"/>
      <protection locked="0"/>
    </xf>
    <xf numFmtId="0" fontId="9" fillId="0" borderId="10" xfId="0" applyNumberFormat="1" applyFont="1" applyFill="1" applyBorder="1" applyAlignment="1" applyProtection="1">
      <alignment vertical="center" wrapText="1" shrinkToFit="1"/>
      <protection locked="0"/>
    </xf>
    <xf numFmtId="0" fontId="9" fillId="0" borderId="1" xfId="0" applyNumberFormat="1" applyFont="1" applyFill="1" applyBorder="1" applyAlignment="1" applyProtection="1">
      <alignment vertical="center" wrapText="1" shrinkToFit="1"/>
      <protection locked="0"/>
    </xf>
    <xf numFmtId="0" fontId="9" fillId="0" borderId="8" xfId="0" applyNumberFormat="1" applyFont="1" applyFill="1" applyBorder="1" applyAlignment="1" applyProtection="1">
      <alignment vertical="center" wrapText="1" shrinkToFit="1"/>
      <protection locked="0"/>
    </xf>
    <xf numFmtId="164" fontId="4" fillId="0" borderId="11" xfId="0" applyNumberFormat="1" applyFont="1" applyFill="1" applyBorder="1" applyAlignment="1" applyProtection="1">
      <alignment vertical="top" wrapText="1" readingOrder="1"/>
      <protection locked="0"/>
    </xf>
    <xf numFmtId="0" fontId="6" fillId="0" borderId="12" xfId="0" applyNumberFormat="1" applyFont="1" applyFill="1" applyBorder="1" applyAlignment="1" applyProtection="1">
      <alignment horizontal="center" vertical="top" wrapText="1"/>
    </xf>
    <xf numFmtId="0" fontId="11" fillId="0" borderId="1" xfId="0" applyFont="1" applyFill="1" applyBorder="1" applyAlignment="1">
      <alignment horizontal="center" vertical="top"/>
    </xf>
    <xf numFmtId="0" fontId="6" fillId="0" borderId="5" xfId="0" applyNumberFormat="1" applyFont="1" applyFill="1" applyBorder="1" applyAlignment="1" applyProtection="1">
      <alignment horizontal="center" vertical="top" wrapText="1" shrinkToFit="1"/>
      <protection locked="0"/>
    </xf>
    <xf numFmtId="0" fontId="3" fillId="0" borderId="3" xfId="0" applyNumberFormat="1" applyFont="1" applyFill="1" applyBorder="1" applyAlignment="1" applyProtection="1">
      <alignment horizontal="center" vertical="center" wrapText="1" shrinkToFit="1"/>
      <protection locked="0"/>
    </xf>
    <xf numFmtId="0" fontId="6" fillId="0" borderId="2" xfId="0" applyNumberFormat="1" applyFont="1" applyFill="1" applyBorder="1" applyAlignment="1" applyProtection="1">
      <alignment horizontal="center" vertical="top" wrapText="1" shrinkToFit="1" readingOrder="1"/>
      <protection locked="0"/>
    </xf>
    <xf numFmtId="0" fontId="3" fillId="0" borderId="2" xfId="0" applyNumberFormat="1" applyFont="1" applyFill="1" applyBorder="1" applyAlignment="1" applyProtection="1">
      <alignment horizontal="center" vertical="top" wrapText="1" shrinkToFit="1" readingOrder="1"/>
      <protection locked="0"/>
    </xf>
    <xf numFmtId="14" fontId="3" fillId="0" borderId="2" xfId="0" applyNumberFormat="1" applyFont="1" applyFill="1" applyBorder="1" applyAlignment="1" applyProtection="1">
      <alignment horizontal="center" vertical="top" wrapText="1" shrinkToFit="1" readingOrder="1"/>
      <protection locked="0"/>
    </xf>
    <xf numFmtId="0" fontId="7" fillId="0" borderId="6" xfId="0" applyNumberFormat="1" applyFont="1" applyFill="1" applyBorder="1" applyAlignment="1" applyProtection="1">
      <alignment horizontal="center" vertical="center" wrapText="1" shrinkToFit="1"/>
      <protection locked="0"/>
    </xf>
    <xf numFmtId="14" fontId="7" fillId="0" borderId="6" xfId="0" applyNumberFormat="1" applyFont="1" applyFill="1" applyBorder="1" applyAlignment="1" applyProtection="1">
      <alignment horizontal="center" vertical="center" wrapText="1" shrinkToFit="1"/>
      <protection locked="0"/>
    </xf>
    <xf numFmtId="0" fontId="2" fillId="0" borderId="0" xfId="0" applyFont="1" applyFill="1"/>
    <xf numFmtId="0" fontId="10" fillId="0" borderId="1" xfId="0" applyNumberFormat="1" applyFont="1" applyFill="1" applyBorder="1" applyAlignment="1" applyProtection="1">
      <alignment horizontal="center" vertical="center" wrapText="1"/>
    </xf>
    <xf numFmtId="0" fontId="7" fillId="0" borderId="11" xfId="0" applyFont="1" applyFill="1" applyBorder="1" applyAlignment="1" applyProtection="1">
      <alignment vertical="top" wrapText="1" readingOrder="1"/>
      <protection locked="0"/>
    </xf>
    <xf numFmtId="164" fontId="7" fillId="0" borderId="11" xfId="0" applyNumberFormat="1" applyFont="1" applyFill="1" applyBorder="1" applyAlignment="1" applyProtection="1">
      <alignment vertical="top" wrapText="1" readingOrder="1"/>
      <protection locked="0"/>
    </xf>
    <xf numFmtId="0" fontId="7" fillId="0" borderId="3" xfId="0" applyFont="1" applyFill="1" applyBorder="1" applyAlignment="1" applyProtection="1">
      <alignment vertical="top" wrapText="1" readingOrder="1"/>
      <protection locked="0"/>
    </xf>
    <xf numFmtId="0" fontId="7" fillId="0" borderId="3" xfId="0" applyFont="1" applyFill="1" applyBorder="1" applyAlignment="1" applyProtection="1">
      <alignment horizontal="center" vertical="top" wrapText="1" readingOrder="1"/>
      <protection locked="0"/>
    </xf>
    <xf numFmtId="0" fontId="8" fillId="0" borderId="3" xfId="0" applyFont="1" applyFill="1" applyBorder="1" applyAlignment="1" applyProtection="1">
      <alignment vertical="top" wrapText="1" readingOrder="1"/>
      <protection locked="0"/>
    </xf>
    <xf numFmtId="0" fontId="8" fillId="0" borderId="3" xfId="0" applyFont="1" applyFill="1" applyBorder="1" applyAlignment="1" applyProtection="1">
      <alignment horizontal="center" vertical="top" wrapText="1" readingOrder="1"/>
      <protection locked="0"/>
    </xf>
    <xf numFmtId="0" fontId="8" fillId="0" borderId="11" xfId="0" applyFont="1" applyFill="1" applyBorder="1" applyAlignment="1" applyProtection="1">
      <alignment horizontal="center" vertical="top" wrapText="1" readingOrder="1"/>
      <protection locked="0"/>
    </xf>
    <xf numFmtId="0" fontId="4" fillId="0" borderId="2" xfId="0" applyFont="1" applyFill="1" applyBorder="1" applyAlignment="1" applyProtection="1">
      <alignment vertical="top" wrapText="1" readingOrder="1"/>
      <protection locked="0"/>
    </xf>
    <xf numFmtId="0" fontId="4" fillId="0" borderId="14" xfId="0" applyFont="1" applyFill="1" applyBorder="1" applyAlignment="1" applyProtection="1">
      <alignment horizontal="center" vertical="top" wrapText="1" readingOrder="1"/>
      <protection locked="0"/>
    </xf>
    <xf numFmtId="164" fontId="4" fillId="0" borderId="1" xfId="0" applyNumberFormat="1" applyFont="1" applyFill="1" applyBorder="1" applyAlignment="1" applyProtection="1">
      <alignment vertical="top" wrapText="1" readingOrder="1"/>
      <protection locked="0"/>
    </xf>
    <xf numFmtId="0" fontId="4" fillId="0" borderId="7" xfId="0" applyFont="1" applyFill="1" applyBorder="1" applyAlignment="1" applyProtection="1">
      <alignment vertical="top" wrapText="1" readingOrder="1"/>
      <protection locked="0"/>
    </xf>
    <xf numFmtId="0" fontId="4" fillId="0" borderId="15" xfId="0" applyFont="1" applyFill="1" applyBorder="1" applyAlignment="1" applyProtection="1">
      <alignment horizontal="center" vertical="top" wrapText="1" readingOrder="1"/>
      <protection locked="0"/>
    </xf>
    <xf numFmtId="0" fontId="7" fillId="0" borderId="16" xfId="0" applyFont="1" applyFill="1" applyBorder="1" applyAlignment="1" applyProtection="1">
      <alignment vertical="top" wrapText="1" readingOrder="1"/>
      <protection locked="0"/>
    </xf>
    <xf numFmtId="0" fontId="7" fillId="0" borderId="5" xfId="0" applyFont="1" applyFill="1" applyBorder="1" applyAlignment="1" applyProtection="1">
      <alignment horizontal="center" vertical="center" wrapText="1"/>
      <protection locked="0"/>
    </xf>
    <xf numFmtId="0" fontId="4" fillId="0" borderId="11" xfId="0" applyFont="1" applyFill="1" applyBorder="1" applyAlignment="1" applyProtection="1">
      <alignment vertical="top" wrapText="1" readingOrder="1"/>
      <protection locked="0"/>
    </xf>
    <xf numFmtId="164" fontId="4" fillId="0" borderId="2" xfId="0" applyNumberFormat="1" applyFont="1" applyFill="1" applyBorder="1" applyAlignment="1" applyProtection="1">
      <alignment vertical="top" wrapText="1" readingOrder="1"/>
      <protection locked="0"/>
    </xf>
    <xf numFmtId="0" fontId="4" fillId="0" borderId="1" xfId="0" applyFont="1" applyFill="1" applyBorder="1" applyAlignment="1" applyProtection="1">
      <alignment vertical="top" wrapText="1" readingOrder="1"/>
      <protection locked="0"/>
    </xf>
    <xf numFmtId="0" fontId="7" fillId="0" borderId="2" xfId="0" applyFont="1" applyFill="1" applyBorder="1" applyAlignment="1" applyProtection="1">
      <alignment vertical="top" wrapText="1" readingOrder="1"/>
      <protection locked="0"/>
    </xf>
    <xf numFmtId="164" fontId="7" fillId="0" borderId="2" xfId="0" applyNumberFormat="1" applyFont="1" applyFill="1" applyBorder="1" applyAlignment="1" applyProtection="1">
      <alignment vertical="top" wrapText="1" readingOrder="1"/>
      <protection locked="0"/>
    </xf>
    <xf numFmtId="0" fontId="4" fillId="0" borderId="17" xfId="0" applyFont="1" applyFill="1" applyBorder="1" applyAlignment="1" applyProtection="1">
      <alignment horizontal="center" vertical="top" wrapText="1" readingOrder="1"/>
      <protection locked="0"/>
    </xf>
    <xf numFmtId="164" fontId="4" fillId="0" borderId="7" xfId="0" applyNumberFormat="1" applyFont="1" applyFill="1" applyBorder="1" applyAlignment="1" applyProtection="1">
      <alignment vertical="top" wrapText="1" readingOrder="1"/>
      <protection locked="0"/>
    </xf>
    <xf numFmtId="0" fontId="7" fillId="0" borderId="4" xfId="0" applyFont="1" applyFill="1" applyBorder="1" applyAlignment="1" applyProtection="1">
      <alignment horizontal="center" vertical="top" wrapText="1" readingOrder="1"/>
      <protection locked="0"/>
    </xf>
    <xf numFmtId="0" fontId="7" fillId="0" borderId="17" xfId="0" applyFont="1" applyFill="1" applyBorder="1" applyAlignment="1" applyProtection="1">
      <alignment horizontal="center" vertical="top" wrapText="1" readingOrder="1"/>
      <protection locked="0"/>
    </xf>
    <xf numFmtId="164" fontId="8" fillId="0" borderId="11" xfId="0" applyNumberFormat="1" applyFont="1" applyFill="1" applyBorder="1" applyAlignment="1" applyProtection="1">
      <alignment vertical="top" wrapText="1" readingOrder="1"/>
      <protection locked="0"/>
    </xf>
    <xf numFmtId="164" fontId="4" fillId="0" borderId="14" xfId="0" applyNumberFormat="1" applyFont="1" applyFill="1" applyBorder="1" applyAlignment="1" applyProtection="1">
      <alignment vertical="top" wrapText="1" readingOrder="1"/>
      <protection locked="0"/>
    </xf>
    <xf numFmtId="164" fontId="4" fillId="0" borderId="18" xfId="0" applyNumberFormat="1" applyFont="1" applyFill="1" applyBorder="1" applyAlignment="1" applyProtection="1">
      <alignment vertical="top" wrapText="1" readingOrder="1"/>
      <protection locked="0"/>
    </xf>
    <xf numFmtId="0" fontId="7" fillId="0" borderId="14" xfId="0" applyFont="1" applyFill="1" applyBorder="1" applyAlignment="1" applyProtection="1">
      <alignment horizontal="center" vertical="top" wrapText="1" readingOrder="1"/>
      <protection locked="0"/>
    </xf>
    <xf numFmtId="0" fontId="7" fillId="0" borderId="18" xfId="0" applyFont="1" applyFill="1" applyBorder="1" applyAlignment="1" applyProtection="1">
      <alignment horizontal="center" vertical="top" wrapText="1" readingOrder="1"/>
      <protection locked="0"/>
    </xf>
    <xf numFmtId="164" fontId="7" fillId="0" borderId="18" xfId="0" applyNumberFormat="1" applyFont="1" applyFill="1" applyBorder="1" applyAlignment="1" applyProtection="1">
      <alignment vertical="top" wrapText="1" readingOrder="1"/>
      <protection locked="0"/>
    </xf>
    <xf numFmtId="0" fontId="7" fillId="0" borderId="18" xfId="0" applyFont="1" applyFill="1" applyBorder="1" applyAlignment="1" applyProtection="1">
      <alignment vertical="top" wrapText="1" readingOrder="1"/>
      <protection locked="0"/>
    </xf>
    <xf numFmtId="0" fontId="7" fillId="0" borderId="5" xfId="0" applyFont="1" applyFill="1" applyBorder="1" applyAlignment="1" applyProtection="1">
      <alignment vertical="top" wrapText="1" readingOrder="1"/>
      <protection locked="0"/>
    </xf>
    <xf numFmtId="164" fontId="4" fillId="0" borderId="4" xfId="0" applyNumberFormat="1" applyFont="1" applyFill="1" applyBorder="1" applyAlignment="1" applyProtection="1">
      <alignment vertical="top" wrapText="1" readingOrder="1"/>
      <protection locked="0"/>
    </xf>
    <xf numFmtId="49" fontId="4" fillId="0" borderId="7" xfId="0" applyNumberFormat="1" applyFont="1" applyFill="1" applyBorder="1" applyAlignment="1" applyProtection="1">
      <alignment horizontal="center" vertical="top" wrapText="1" readingOrder="1"/>
      <protection locked="0"/>
    </xf>
    <xf numFmtId="49" fontId="4" fillId="0" borderId="14" xfId="0" applyNumberFormat="1" applyFont="1" applyFill="1" applyBorder="1" applyAlignment="1" applyProtection="1">
      <alignment horizontal="center" vertical="top" wrapText="1" readingOrder="1"/>
      <protection locked="0"/>
    </xf>
    <xf numFmtId="49" fontId="4" fillId="0" borderId="17" xfId="0" applyNumberFormat="1" applyFont="1" applyFill="1" applyBorder="1" applyAlignment="1" applyProtection="1">
      <alignment horizontal="center" vertical="top" wrapText="1" readingOrder="1"/>
      <protection locked="0"/>
    </xf>
    <xf numFmtId="49" fontId="4" fillId="0" borderId="15" xfId="0" applyNumberFormat="1" applyFont="1" applyFill="1" applyBorder="1" applyAlignment="1" applyProtection="1">
      <alignment horizontal="center" vertical="top" wrapText="1" readingOrder="1"/>
      <protection locked="0"/>
    </xf>
    <xf numFmtId="164" fontId="7" fillId="0" borderId="1" xfId="0" applyNumberFormat="1" applyFont="1" applyFill="1" applyBorder="1" applyAlignment="1" applyProtection="1">
      <alignment vertical="top" wrapText="1" readingOrder="1"/>
      <protection locked="0"/>
    </xf>
    <xf numFmtId="0" fontId="7" fillId="0" borderId="1" xfId="0" applyFont="1" applyFill="1" applyBorder="1" applyAlignment="1" applyProtection="1">
      <alignment vertical="top" wrapText="1" readingOrder="1"/>
      <protection locked="0"/>
    </xf>
    <xf numFmtId="0" fontId="7" fillId="0" borderId="20" xfId="0" applyFont="1" applyFill="1" applyBorder="1" applyAlignment="1" applyProtection="1">
      <alignment vertical="top" wrapText="1" readingOrder="1"/>
      <protection locked="0"/>
    </xf>
    <xf numFmtId="0" fontId="7" fillId="0" borderId="15" xfId="0" applyFont="1" applyFill="1" applyBorder="1" applyAlignment="1" applyProtection="1">
      <alignment horizontal="center" vertical="top" wrapText="1" readingOrder="1"/>
      <protection locked="0"/>
    </xf>
    <xf numFmtId="0" fontId="4" fillId="0" borderId="2" xfId="0" applyFont="1" applyFill="1" applyBorder="1" applyAlignment="1" applyProtection="1">
      <alignment vertical="top" wrapText="1"/>
      <protection locked="0"/>
    </xf>
    <xf numFmtId="0" fontId="8" fillId="0" borderId="11" xfId="0" applyFont="1" applyFill="1" applyBorder="1" applyAlignment="1" applyProtection="1">
      <alignment vertical="top" wrapText="1" readingOrder="1"/>
      <protection locked="0"/>
    </xf>
    <xf numFmtId="49" fontId="8" fillId="0" borderId="11" xfId="0" applyNumberFormat="1" applyFont="1" applyFill="1" applyBorder="1" applyAlignment="1" applyProtection="1">
      <alignment horizontal="center" vertical="top" wrapText="1" readingOrder="1"/>
      <protection locked="0"/>
    </xf>
    <xf numFmtId="0" fontId="4" fillId="0" borderId="21" xfId="0" applyFont="1" applyFill="1" applyBorder="1" applyAlignment="1" applyProtection="1">
      <alignment horizontal="center" vertical="top" wrapText="1" readingOrder="1"/>
      <protection locked="0"/>
    </xf>
    <xf numFmtId="0" fontId="8" fillId="0" borderId="5" xfId="0" applyFont="1" applyFill="1" applyBorder="1" applyAlignment="1" applyProtection="1">
      <alignment vertical="top" wrapText="1" readingOrder="1"/>
      <protection locked="0"/>
    </xf>
    <xf numFmtId="166" fontId="8" fillId="0" borderId="5" xfId="0" applyNumberFormat="1" applyFont="1" applyFill="1" applyBorder="1" applyAlignment="1" applyProtection="1">
      <alignment vertical="top" wrapText="1" readingOrder="1"/>
      <protection locked="0"/>
    </xf>
    <xf numFmtId="49" fontId="8" fillId="0" borderId="5" xfId="0" applyNumberFormat="1" applyFont="1" applyFill="1" applyBorder="1" applyAlignment="1" applyProtection="1">
      <alignment horizontal="center" vertical="top" wrapText="1" readingOrder="1"/>
      <protection locked="0"/>
    </xf>
    <xf numFmtId="166" fontId="4" fillId="0" borderId="6" xfId="0" applyNumberFormat="1" applyFont="1" applyFill="1" applyBorder="1" applyAlignment="1" applyProtection="1">
      <alignment vertical="top" wrapText="1" readingOrder="1"/>
      <protection locked="0"/>
    </xf>
    <xf numFmtId="166" fontId="4" fillId="0" borderId="1" xfId="0" applyNumberFormat="1" applyFont="1" applyFill="1" applyBorder="1" applyAlignment="1" applyProtection="1">
      <alignment vertical="top" wrapText="1" readingOrder="1"/>
      <protection locked="0"/>
    </xf>
    <xf numFmtId="166" fontId="4" fillId="0" borderId="18" xfId="0" applyNumberFormat="1" applyFont="1" applyFill="1" applyBorder="1" applyAlignment="1" applyProtection="1">
      <alignment vertical="top" wrapText="1" readingOrder="1"/>
      <protection locked="0"/>
    </xf>
    <xf numFmtId="0" fontId="4" fillId="0" borderId="7" xfId="0" applyFont="1" applyFill="1" applyBorder="1" applyAlignment="1" applyProtection="1">
      <alignment vertical="top" wrapText="1"/>
      <protection locked="0"/>
    </xf>
    <xf numFmtId="0" fontId="7" fillId="0" borderId="10" xfId="0" applyFont="1" applyFill="1" applyBorder="1" applyAlignment="1" applyProtection="1">
      <alignment vertical="top" wrapText="1" readingOrder="1"/>
      <protection locked="0"/>
    </xf>
    <xf numFmtId="0" fontId="7" fillId="0" borderId="7" xfId="0" applyFont="1" applyFill="1" applyBorder="1" applyAlignment="1" applyProtection="1">
      <alignment vertical="top" wrapText="1" readingOrder="1"/>
      <protection locked="0"/>
    </xf>
    <xf numFmtId="164" fontId="7" fillId="0" borderId="7" xfId="0" applyNumberFormat="1" applyFont="1" applyFill="1" applyBorder="1" applyAlignment="1" applyProtection="1">
      <alignment vertical="top" wrapText="1" readingOrder="1"/>
      <protection locked="0"/>
    </xf>
    <xf numFmtId="0" fontId="4" fillId="0" borderId="20" xfId="0" applyFont="1" applyFill="1" applyBorder="1" applyAlignment="1" applyProtection="1">
      <alignment vertical="top" wrapText="1" readingOrder="1"/>
      <protection locked="0"/>
    </xf>
    <xf numFmtId="0" fontId="7" fillId="0" borderId="6" xfId="0" applyFont="1" applyFill="1" applyBorder="1" applyAlignment="1" applyProtection="1">
      <alignment vertical="top" wrapText="1" readingOrder="1"/>
      <protection locked="0"/>
    </xf>
    <xf numFmtId="164" fontId="7" fillId="0" borderId="6" xfId="0" applyNumberFormat="1" applyFont="1" applyFill="1" applyBorder="1" applyAlignment="1" applyProtection="1">
      <alignment vertical="top" wrapText="1" readingOrder="1"/>
      <protection locked="0"/>
    </xf>
    <xf numFmtId="164" fontId="7" fillId="0" borderId="5" xfId="0" applyNumberFormat="1" applyFont="1" applyFill="1" applyBorder="1" applyAlignment="1" applyProtection="1">
      <alignment vertical="top" wrapText="1" readingOrder="1"/>
      <protection locked="0"/>
    </xf>
    <xf numFmtId="0" fontId="4" fillId="0" borderId="5" xfId="0" applyFont="1" applyFill="1" applyBorder="1" applyAlignment="1" applyProtection="1">
      <alignment vertical="top" wrapText="1" readingOrder="1"/>
      <protection locked="0"/>
    </xf>
    <xf numFmtId="0" fontId="4" fillId="0" borderId="6" xfId="0" applyFont="1" applyFill="1" applyBorder="1" applyAlignment="1" applyProtection="1">
      <alignment vertical="top" wrapText="1" readingOrder="1"/>
      <protection locked="0"/>
    </xf>
    <xf numFmtId="49" fontId="7" fillId="0" borderId="6" xfId="0" applyNumberFormat="1" applyFont="1" applyFill="1" applyBorder="1" applyAlignment="1" applyProtection="1">
      <alignment horizontal="center" vertical="top" wrapText="1" readingOrder="1"/>
      <protection locked="0"/>
    </xf>
    <xf numFmtId="0" fontId="7" fillId="0" borderId="4" xfId="0" applyFont="1" applyFill="1" applyBorder="1" applyAlignment="1" applyProtection="1">
      <alignment vertical="top" wrapText="1" readingOrder="1"/>
      <protection locked="0"/>
    </xf>
    <xf numFmtId="164" fontId="4" fillId="0" borderId="5" xfId="0" applyNumberFormat="1" applyFont="1" applyFill="1" applyBorder="1" applyAlignment="1" applyProtection="1">
      <alignment vertical="top" wrapText="1" readingOrder="1"/>
      <protection locked="0"/>
    </xf>
    <xf numFmtId="0" fontId="4" fillId="0" borderId="4" xfId="0" applyFont="1" applyFill="1" applyBorder="1" applyAlignment="1" applyProtection="1">
      <alignment vertical="top" wrapText="1" readingOrder="1"/>
      <protection locked="0"/>
    </xf>
    <xf numFmtId="166" fontId="4" fillId="0" borderId="4" xfId="0" applyNumberFormat="1" applyFont="1" applyFill="1" applyBorder="1" applyAlignment="1" applyProtection="1">
      <alignment vertical="top" wrapText="1" readingOrder="1"/>
      <protection locked="0"/>
    </xf>
    <xf numFmtId="0" fontId="4" fillId="0" borderId="3" xfId="0" applyFont="1" applyFill="1" applyBorder="1" applyAlignment="1" applyProtection="1">
      <alignment vertical="top" wrapText="1" readingOrder="1"/>
      <protection locked="0"/>
    </xf>
    <xf numFmtId="166" fontId="4" fillId="0" borderId="5" xfId="0" applyNumberFormat="1" applyFont="1" applyFill="1" applyBorder="1" applyAlignment="1" applyProtection="1">
      <alignment vertical="top" wrapText="1" readingOrder="1"/>
      <protection locked="0"/>
    </xf>
    <xf numFmtId="0" fontId="3" fillId="0" borderId="7" xfId="0" applyNumberFormat="1" applyFont="1" applyFill="1" applyBorder="1" applyAlignment="1" applyProtection="1">
      <alignment horizontal="center" vertical="center" wrapText="1" shrinkToFit="1"/>
      <protection locked="0"/>
    </xf>
    <xf numFmtId="0" fontId="2" fillId="0" borderId="0" xfId="0" applyFont="1" applyFill="1" applyBorder="1"/>
    <xf numFmtId="0" fontId="4" fillId="0" borderId="0" xfId="0" applyFont="1" applyFill="1" applyBorder="1"/>
    <xf numFmtId="0" fontId="7" fillId="0" borderId="0" xfId="0" applyFont="1" applyFill="1" applyBorder="1"/>
    <xf numFmtId="0" fontId="8" fillId="0" borderId="0" xfId="0" applyFont="1" applyFill="1" applyBorder="1"/>
    <xf numFmtId="166" fontId="4" fillId="0" borderId="2" xfId="0" applyNumberFormat="1" applyFont="1" applyFill="1" applyBorder="1" applyAlignment="1" applyProtection="1">
      <alignment vertical="top" wrapText="1" readingOrder="1"/>
      <protection locked="0"/>
    </xf>
    <xf numFmtId="0" fontId="8" fillId="0" borderId="5" xfId="0" applyFont="1" applyFill="1" applyBorder="1" applyAlignment="1" applyProtection="1">
      <alignment horizontal="center" vertical="top" wrapText="1" readingOrder="1"/>
      <protection locked="0"/>
    </xf>
    <xf numFmtId="166" fontId="4" fillId="0" borderId="14" xfId="0" applyNumberFormat="1" applyFont="1" applyFill="1" applyBorder="1" applyAlignment="1" applyProtection="1">
      <alignment vertical="top" wrapText="1" readingOrder="1"/>
      <protection locked="0"/>
    </xf>
    <xf numFmtId="14" fontId="3" fillId="0" borderId="7" xfId="0" applyNumberFormat="1" applyFont="1" applyFill="1" applyBorder="1" applyAlignment="1" applyProtection="1">
      <alignment horizontal="center" vertical="center" wrapText="1" shrinkToFit="1"/>
      <protection locked="0"/>
    </xf>
    <xf numFmtId="0" fontId="4" fillId="0" borderId="11" xfId="0" applyNumberFormat="1" applyFont="1" applyFill="1" applyBorder="1" applyAlignment="1" applyProtection="1">
      <alignment horizontal="center" vertical="top" wrapText="1" shrinkToFit="1"/>
      <protection locked="0"/>
    </xf>
    <xf numFmtId="49" fontId="4" fillId="0" borderId="24" xfId="0" applyNumberFormat="1" applyFont="1" applyFill="1" applyBorder="1" applyAlignment="1" applyProtection="1">
      <alignment horizontal="center" vertical="top" wrapText="1" readingOrder="1"/>
      <protection locked="0"/>
    </xf>
    <xf numFmtId="166" fontId="4" fillId="0" borderId="10" xfId="0" applyNumberFormat="1" applyFont="1" applyFill="1" applyBorder="1" applyAlignment="1" applyProtection="1">
      <alignment vertical="top" wrapText="1" readingOrder="1"/>
      <protection locked="0"/>
    </xf>
    <xf numFmtId="0" fontId="4" fillId="0" borderId="22" xfId="0" applyFont="1" applyFill="1" applyBorder="1" applyAlignment="1" applyProtection="1">
      <alignment horizontal="center" vertical="top" wrapText="1" readingOrder="1"/>
      <protection locked="0"/>
    </xf>
    <xf numFmtId="49" fontId="4" fillId="0" borderId="25" xfId="0" applyNumberFormat="1" applyFont="1" applyFill="1" applyBorder="1" applyAlignment="1" applyProtection="1">
      <alignment horizontal="center" vertical="top" wrapText="1" readingOrder="1"/>
      <protection locked="0"/>
    </xf>
    <xf numFmtId="0" fontId="4" fillId="0" borderId="26" xfId="0" applyFont="1" applyFill="1" applyBorder="1" applyAlignment="1" applyProtection="1">
      <alignment horizontal="center" vertical="top" wrapText="1" readingOrder="1"/>
      <protection locked="0"/>
    </xf>
    <xf numFmtId="0" fontId="4" fillId="0" borderId="9" xfId="0" applyFont="1" applyFill="1" applyBorder="1" applyAlignment="1" applyProtection="1">
      <alignment horizontal="center" vertical="top" wrapText="1" readingOrder="1"/>
      <protection locked="0"/>
    </xf>
    <xf numFmtId="0" fontId="7" fillId="0" borderId="27" xfId="0" applyFont="1" applyFill="1" applyBorder="1" applyAlignment="1" applyProtection="1">
      <alignment horizontal="center" vertical="top" wrapText="1" readingOrder="1"/>
      <protection locked="0"/>
    </xf>
    <xf numFmtId="49" fontId="8" fillId="0" borderId="27" xfId="0" applyNumberFormat="1" applyFont="1" applyFill="1" applyBorder="1" applyAlignment="1" applyProtection="1">
      <alignment horizontal="center" vertical="top" wrapText="1" readingOrder="1"/>
      <protection locked="0"/>
    </xf>
    <xf numFmtId="49" fontId="4" fillId="0" borderId="16" xfId="0" applyNumberFormat="1" applyFont="1" applyFill="1" applyBorder="1" applyAlignment="1" applyProtection="1">
      <alignment horizontal="center" vertical="top" wrapText="1" readingOrder="1"/>
      <protection locked="0"/>
    </xf>
    <xf numFmtId="49" fontId="4" fillId="0" borderId="28" xfId="0" applyNumberFormat="1" applyFont="1" applyFill="1" applyBorder="1" applyAlignment="1" applyProtection="1">
      <alignment horizontal="center" vertical="top" wrapText="1" readingOrder="1"/>
      <protection locked="0"/>
    </xf>
    <xf numFmtId="0" fontId="7" fillId="0" borderId="9" xfId="0" applyFont="1" applyFill="1" applyBorder="1" applyAlignment="1" applyProtection="1">
      <alignment horizontal="center" vertical="top" wrapText="1" readingOrder="1"/>
      <protection locked="0"/>
    </xf>
    <xf numFmtId="0" fontId="7" fillId="0" borderId="30" xfId="0" applyFont="1" applyFill="1" applyBorder="1" applyAlignment="1" applyProtection="1">
      <alignment horizontal="center" vertical="top" wrapText="1" readingOrder="1"/>
      <protection locked="0"/>
    </xf>
    <xf numFmtId="49" fontId="8" fillId="0" borderId="20" xfId="0" applyNumberFormat="1" applyFont="1" applyFill="1" applyBorder="1" applyAlignment="1" applyProtection="1">
      <alignment horizontal="center" vertical="top" wrapText="1" readingOrder="1"/>
      <protection locked="0"/>
    </xf>
    <xf numFmtId="49" fontId="4" fillId="0" borderId="9" xfId="0" applyNumberFormat="1" applyFont="1" applyFill="1" applyBorder="1" applyAlignment="1" applyProtection="1">
      <alignment horizontal="center" vertical="top" wrapText="1" readingOrder="1"/>
      <protection locked="0"/>
    </xf>
    <xf numFmtId="49" fontId="4" fillId="0" borderId="26" xfId="0" applyNumberFormat="1" applyFont="1" applyFill="1" applyBorder="1" applyAlignment="1" applyProtection="1">
      <alignment horizontal="center" vertical="top" wrapText="1" readingOrder="1"/>
      <protection locked="0"/>
    </xf>
    <xf numFmtId="49" fontId="4" fillId="0" borderId="20" xfId="0" applyNumberFormat="1" applyFont="1" applyFill="1" applyBorder="1" applyAlignment="1" applyProtection="1">
      <alignment horizontal="center" vertical="top" wrapText="1" readingOrder="1"/>
      <protection locked="0"/>
    </xf>
    <xf numFmtId="49" fontId="4" fillId="0" borderId="31" xfId="0" applyNumberFormat="1" applyFont="1" applyFill="1" applyBorder="1" applyAlignment="1" applyProtection="1">
      <alignment horizontal="center" vertical="top" wrapText="1" readingOrder="1"/>
      <protection locked="0"/>
    </xf>
    <xf numFmtId="49" fontId="4" fillId="0" borderId="27" xfId="0" applyNumberFormat="1" applyFont="1" applyFill="1" applyBorder="1" applyAlignment="1" applyProtection="1">
      <alignment horizontal="center" vertical="top" wrapText="1" readingOrder="1"/>
      <protection locked="0"/>
    </xf>
    <xf numFmtId="49" fontId="7" fillId="0" borderId="28" xfId="0" applyNumberFormat="1" applyFont="1" applyFill="1" applyBorder="1" applyAlignment="1" applyProtection="1">
      <alignment horizontal="center" vertical="top" wrapText="1" readingOrder="1"/>
      <protection locked="0"/>
    </xf>
    <xf numFmtId="0" fontId="7" fillId="0" borderId="26" xfId="0" applyFont="1" applyFill="1" applyBorder="1" applyAlignment="1" applyProtection="1">
      <alignment horizontal="center" vertical="top" wrapText="1" readingOrder="1"/>
      <protection locked="0"/>
    </xf>
    <xf numFmtId="0" fontId="7" fillId="0" borderId="28" xfId="0" applyFont="1" applyFill="1" applyBorder="1" applyAlignment="1" applyProtection="1">
      <alignment horizontal="center" vertical="top" wrapText="1" readingOrder="1"/>
      <protection locked="0"/>
    </xf>
    <xf numFmtId="165" fontId="7" fillId="0" borderId="14" xfId="0" applyNumberFormat="1" applyFont="1" applyFill="1" applyBorder="1" applyAlignment="1" applyProtection="1">
      <alignment vertical="top" wrapText="1" readingOrder="1"/>
      <protection locked="0"/>
    </xf>
    <xf numFmtId="164" fontId="7" fillId="0" borderId="14" xfId="0" applyNumberFormat="1" applyFont="1" applyFill="1" applyBorder="1" applyAlignment="1" applyProtection="1">
      <alignment vertical="top" wrapText="1" readingOrder="1"/>
      <protection locked="0"/>
    </xf>
    <xf numFmtId="166" fontId="8" fillId="0" borderId="14" xfId="0" applyNumberFormat="1" applyFont="1" applyFill="1" applyBorder="1" applyAlignment="1" applyProtection="1">
      <alignment vertical="top" wrapText="1" readingOrder="1"/>
      <protection locked="0"/>
    </xf>
    <xf numFmtId="165" fontId="4" fillId="0" borderId="14" xfId="0" applyNumberFormat="1" applyFont="1" applyFill="1" applyBorder="1" applyAlignment="1" applyProtection="1">
      <alignment vertical="top" wrapText="1" readingOrder="1"/>
      <protection locked="0"/>
    </xf>
    <xf numFmtId="165" fontId="4" fillId="0" borderId="1" xfId="0" applyNumberFormat="1" applyFont="1" applyFill="1" applyBorder="1" applyAlignment="1" applyProtection="1">
      <alignment vertical="top" wrapText="1" readingOrder="1"/>
      <protection locked="0"/>
    </xf>
    <xf numFmtId="164" fontId="7" fillId="0" borderId="12" xfId="0" applyNumberFormat="1" applyFont="1" applyFill="1" applyBorder="1" applyAlignment="1" applyProtection="1">
      <alignment vertical="top" wrapText="1" readingOrder="1"/>
      <protection locked="0"/>
    </xf>
    <xf numFmtId="164" fontId="4" fillId="0" borderId="12" xfId="0" applyNumberFormat="1" applyFont="1" applyFill="1" applyBorder="1" applyAlignment="1" applyProtection="1">
      <alignment vertical="top" wrapText="1" readingOrder="1"/>
      <protection locked="0"/>
    </xf>
    <xf numFmtId="164" fontId="4" fillId="0" borderId="10" xfId="0" applyNumberFormat="1" applyFont="1" applyFill="1" applyBorder="1" applyAlignment="1" applyProtection="1">
      <alignment vertical="top" wrapText="1" readingOrder="1"/>
      <protection locked="0"/>
    </xf>
    <xf numFmtId="164" fontId="7" fillId="0" borderId="10" xfId="0" applyNumberFormat="1" applyFont="1" applyFill="1" applyBorder="1" applyAlignment="1" applyProtection="1">
      <alignment vertical="top" wrapText="1" readingOrder="1"/>
      <protection locked="0"/>
    </xf>
    <xf numFmtId="164" fontId="4" fillId="0" borderId="34" xfId="0" applyNumberFormat="1" applyFont="1" applyFill="1" applyBorder="1" applyAlignment="1" applyProtection="1">
      <alignment vertical="top" wrapText="1" readingOrder="1"/>
      <protection locked="0"/>
    </xf>
    <xf numFmtId="0" fontId="4" fillId="0" borderId="12" xfId="0" applyFont="1" applyFill="1" applyBorder="1" applyAlignment="1" applyProtection="1">
      <alignment vertical="top" wrapText="1" readingOrder="1"/>
      <protection locked="0"/>
    </xf>
    <xf numFmtId="164" fontId="7" fillId="0" borderId="34" xfId="0" applyNumberFormat="1" applyFont="1" applyFill="1" applyBorder="1" applyAlignment="1" applyProtection="1">
      <alignment vertical="top" wrapText="1" readingOrder="1"/>
      <protection locked="0"/>
    </xf>
    <xf numFmtId="49" fontId="7" fillId="0" borderId="3" xfId="0" applyNumberFormat="1" applyFont="1" applyFill="1" applyBorder="1" applyAlignment="1" applyProtection="1">
      <alignment horizontal="center" vertical="top" wrapText="1" readingOrder="1"/>
      <protection locked="0"/>
    </xf>
    <xf numFmtId="0" fontId="4" fillId="0" borderId="5" xfId="1" applyNumberFormat="1" applyFont="1" applyFill="1" applyBorder="1" applyAlignment="1">
      <alignment horizontal="center" vertical="center" wrapText="1"/>
    </xf>
    <xf numFmtId="0" fontId="7" fillId="0" borderId="12" xfId="0" applyFont="1" applyFill="1" applyBorder="1" applyAlignment="1" applyProtection="1">
      <alignment vertical="top" wrapText="1" readingOrder="1"/>
      <protection locked="0"/>
    </xf>
    <xf numFmtId="0" fontId="6" fillId="0" borderId="18" xfId="0" applyNumberFormat="1" applyFont="1" applyFill="1" applyBorder="1" applyAlignment="1" applyProtection="1">
      <alignment horizontal="center" vertical="top" wrapText="1" shrinkToFit="1"/>
      <protection locked="0"/>
    </xf>
    <xf numFmtId="0" fontId="3" fillId="0" borderId="2" xfId="0" applyNumberFormat="1" applyFont="1" applyFill="1" applyBorder="1" applyAlignment="1" applyProtection="1">
      <alignment vertical="top" wrapText="1" shrinkToFit="1"/>
      <protection locked="0"/>
    </xf>
    <xf numFmtId="0" fontId="4" fillId="0" borderId="14" xfId="0" applyNumberFormat="1" applyFont="1" applyFill="1" applyBorder="1" applyAlignment="1" applyProtection="1">
      <alignment horizontal="center" vertical="top" wrapText="1" shrinkToFit="1"/>
      <protection locked="0"/>
    </xf>
    <xf numFmtId="14" fontId="4" fillId="0" borderId="21" xfId="0" applyNumberFormat="1" applyFont="1" applyFill="1" applyBorder="1" applyAlignment="1" applyProtection="1">
      <alignment horizontal="center" vertical="top" wrapText="1" shrinkToFit="1"/>
      <protection locked="0"/>
    </xf>
    <xf numFmtId="14" fontId="3" fillId="0" borderId="5" xfId="0" applyNumberFormat="1" applyFont="1" applyFill="1" applyBorder="1" applyAlignment="1" applyProtection="1">
      <alignment horizontal="center" vertical="top" wrapText="1" shrinkToFit="1"/>
      <protection locked="0"/>
    </xf>
    <xf numFmtId="14" fontId="3" fillId="0" borderId="35" xfId="0" applyNumberFormat="1" applyFont="1" applyFill="1" applyBorder="1" applyAlignment="1" applyProtection="1">
      <alignment horizontal="center" vertical="top" wrapText="1" shrinkToFit="1"/>
      <protection locked="0"/>
    </xf>
    <xf numFmtId="14" fontId="4" fillId="0" borderId="11" xfId="0" applyNumberFormat="1" applyFont="1" applyFill="1" applyBorder="1" applyAlignment="1" applyProtection="1">
      <alignment horizontal="center" vertical="top" wrapText="1" shrinkToFit="1"/>
      <protection locked="0"/>
    </xf>
    <xf numFmtId="0" fontId="4" fillId="0" borderId="1" xfId="1" applyNumberFormat="1" applyFont="1" applyFill="1" applyBorder="1" applyAlignment="1">
      <alignment horizontal="center" vertical="top" wrapText="1"/>
    </xf>
    <xf numFmtId="14" fontId="4" fillId="0" borderId="5" xfId="0" applyNumberFormat="1" applyFont="1" applyFill="1" applyBorder="1" applyAlignment="1" applyProtection="1">
      <alignment vertical="top" wrapText="1" readingOrder="1"/>
      <protection locked="0"/>
    </xf>
    <xf numFmtId="0" fontId="7" fillId="0" borderId="3" xfId="0" applyFont="1" applyFill="1" applyBorder="1" applyAlignment="1" applyProtection="1">
      <alignment vertical="top" wrapText="1"/>
      <protection locked="0"/>
    </xf>
    <xf numFmtId="14" fontId="4" fillId="0" borderId="7" xfId="0" applyNumberFormat="1" applyFont="1" applyFill="1" applyBorder="1" applyAlignment="1" applyProtection="1">
      <alignment horizontal="center" vertical="top" wrapText="1" shrinkToFit="1"/>
      <protection locked="0"/>
    </xf>
    <xf numFmtId="0" fontId="9" fillId="0" borderId="5" xfId="0" applyNumberFormat="1" applyFont="1" applyFill="1" applyBorder="1" applyAlignment="1" applyProtection="1">
      <alignment vertical="center" wrapText="1" shrinkToFit="1"/>
      <protection locked="0"/>
    </xf>
    <xf numFmtId="0" fontId="14" fillId="0" borderId="5" xfId="0" applyNumberFormat="1" applyFont="1" applyFill="1" applyBorder="1" applyAlignment="1" applyProtection="1">
      <alignment vertical="center" wrapText="1" shrinkToFit="1"/>
      <protection locked="0"/>
    </xf>
    <xf numFmtId="49" fontId="13" fillId="0" borderId="5" xfId="0" applyNumberFormat="1" applyFont="1" applyFill="1" applyBorder="1" applyAlignment="1" applyProtection="1">
      <alignment horizontal="center" vertical="top" wrapText="1" readingOrder="1"/>
      <protection locked="0"/>
    </xf>
    <xf numFmtId="164" fontId="13" fillId="0" borderId="5" xfId="0" applyNumberFormat="1" applyFont="1" applyFill="1" applyBorder="1" applyAlignment="1" applyProtection="1">
      <alignment vertical="top" wrapText="1" readingOrder="1"/>
      <protection locked="0"/>
    </xf>
    <xf numFmtId="0" fontId="13" fillId="0" borderId="0" xfId="0" applyFont="1" applyFill="1" applyBorder="1"/>
    <xf numFmtId="49" fontId="13" fillId="0" borderId="4" xfId="0" applyNumberFormat="1" applyFont="1" applyFill="1" applyBorder="1" applyAlignment="1" applyProtection="1">
      <alignment horizontal="center" vertical="top" wrapText="1" readingOrder="1"/>
      <protection locked="0"/>
    </xf>
    <xf numFmtId="0" fontId="7" fillId="0" borderId="25" xfId="0" applyFont="1" applyFill="1" applyBorder="1" applyAlignment="1" applyProtection="1">
      <alignment horizontal="center" vertical="center" wrapText="1"/>
      <protection locked="0"/>
    </xf>
    <xf numFmtId="0" fontId="4" fillId="0" borderId="36" xfId="0" applyFont="1" applyFill="1" applyBorder="1" applyAlignment="1" applyProtection="1">
      <alignment horizontal="center" vertical="top" wrapText="1" readingOrder="1"/>
      <protection locked="0"/>
    </xf>
    <xf numFmtId="0" fontId="7" fillId="0" borderId="5" xfId="0" applyNumberFormat="1" applyFont="1" applyFill="1" applyBorder="1" applyAlignment="1" applyProtection="1">
      <alignment horizontal="center" vertical="top" wrapText="1" shrinkToFit="1"/>
      <protection locked="0"/>
    </xf>
    <xf numFmtId="164" fontId="8" fillId="0" borderId="5" xfId="0" applyNumberFormat="1" applyFont="1" applyFill="1" applyBorder="1" applyAlignment="1" applyProtection="1">
      <alignment vertical="top" wrapText="1" readingOrder="1"/>
      <protection locked="0"/>
    </xf>
    <xf numFmtId="0" fontId="7" fillId="0" borderId="3" xfId="0" applyFont="1" applyFill="1" applyBorder="1" applyAlignment="1" applyProtection="1">
      <alignment horizontal="left" vertical="top" wrapText="1" readingOrder="1"/>
      <protection locked="0"/>
    </xf>
    <xf numFmtId="0" fontId="4" fillId="0" borderId="3" xfId="0" applyNumberFormat="1" applyFont="1" applyFill="1" applyBorder="1" applyAlignment="1" applyProtection="1">
      <alignment horizontal="center" vertical="top" wrapText="1" shrinkToFit="1"/>
      <protection locked="0"/>
    </xf>
    <xf numFmtId="14" fontId="4" fillId="0" borderId="3" xfId="0" applyNumberFormat="1" applyFont="1" applyFill="1" applyBorder="1" applyAlignment="1" applyProtection="1">
      <alignment horizontal="center" vertical="top" wrapText="1" shrinkToFit="1"/>
      <protection locked="0"/>
    </xf>
    <xf numFmtId="49" fontId="4" fillId="0" borderId="3" xfId="0" applyNumberFormat="1" applyFont="1" applyFill="1" applyBorder="1" applyAlignment="1" applyProtection="1">
      <alignment horizontal="center" vertical="top" wrapText="1" readingOrder="1"/>
      <protection locked="0"/>
    </xf>
    <xf numFmtId="166" fontId="4" fillId="0" borderId="3" xfId="0" applyNumberFormat="1" applyFont="1" applyFill="1" applyBorder="1" applyAlignment="1" applyProtection="1">
      <alignment vertical="top" wrapText="1" readingOrder="1"/>
      <protection locked="0"/>
    </xf>
    <xf numFmtId="49" fontId="4" fillId="0" borderId="39" xfId="0" applyNumberFormat="1" applyFont="1" applyFill="1" applyBorder="1" applyAlignment="1" applyProtection="1">
      <alignment horizontal="center" vertical="top" wrapText="1" readingOrder="1"/>
      <protection locked="0"/>
    </xf>
    <xf numFmtId="49" fontId="4" fillId="0" borderId="40" xfId="0" applyNumberFormat="1" applyFont="1" applyFill="1" applyBorder="1" applyAlignment="1" applyProtection="1">
      <alignment horizontal="center" vertical="top" wrapText="1" readingOrder="1"/>
      <protection locked="0"/>
    </xf>
    <xf numFmtId="49" fontId="4" fillId="0" borderId="18" xfId="0" applyNumberFormat="1" applyFont="1" applyFill="1" applyBorder="1" applyAlignment="1" applyProtection="1">
      <alignment horizontal="center" vertical="top" wrapText="1" readingOrder="1"/>
      <protection locked="0"/>
    </xf>
    <xf numFmtId="49" fontId="4" fillId="0" borderId="30" xfId="0" applyNumberFormat="1" applyFont="1" applyFill="1" applyBorder="1" applyAlignment="1" applyProtection="1">
      <alignment horizontal="center" vertical="top" wrapText="1" readingOrder="1"/>
      <protection locked="0"/>
    </xf>
    <xf numFmtId="49" fontId="4" fillId="0" borderId="21" xfId="0" applyNumberFormat="1" applyFont="1" applyFill="1" applyBorder="1" applyAlignment="1" applyProtection="1">
      <alignment horizontal="center" vertical="top" wrapText="1" readingOrder="1"/>
      <protection locked="0"/>
    </xf>
    <xf numFmtId="166" fontId="7" fillId="0" borderId="3" xfId="0" applyNumberFormat="1" applyFont="1" applyFill="1" applyBorder="1" applyAlignment="1" applyProtection="1">
      <alignment vertical="top" wrapText="1" readingOrder="1"/>
      <protection locked="0"/>
    </xf>
    <xf numFmtId="164" fontId="7" fillId="0" borderId="3" xfId="0" applyNumberFormat="1" applyFont="1" applyFill="1" applyBorder="1" applyAlignment="1" applyProtection="1">
      <alignment vertical="top" wrapText="1" readingOrder="1"/>
      <protection locked="0"/>
    </xf>
    <xf numFmtId="164" fontId="4" fillId="0" borderId="3" xfId="0" applyNumberFormat="1" applyFont="1" applyFill="1" applyBorder="1" applyAlignment="1" applyProtection="1">
      <alignment vertical="top" wrapText="1" readingOrder="1"/>
      <protection locked="0"/>
    </xf>
    <xf numFmtId="14" fontId="4" fillId="0" borderId="11" xfId="0" applyNumberFormat="1" applyFont="1" applyFill="1" applyBorder="1" applyAlignment="1" applyProtection="1">
      <alignment horizontal="center" vertical="center" wrapText="1" shrinkToFit="1"/>
      <protection locked="0"/>
    </xf>
    <xf numFmtId="165" fontId="7" fillId="0" borderId="1" xfId="0" applyNumberFormat="1" applyFont="1" applyFill="1" applyBorder="1" applyAlignment="1" applyProtection="1">
      <alignment vertical="top" wrapText="1" readingOrder="1"/>
      <protection locked="0"/>
    </xf>
    <xf numFmtId="14" fontId="3" fillId="0" borderId="3" xfId="0" applyNumberFormat="1" applyFont="1" applyFill="1" applyBorder="1" applyAlignment="1" applyProtection="1">
      <alignment horizontal="center" vertical="center" wrapText="1" shrinkToFit="1"/>
      <protection locked="0"/>
    </xf>
    <xf numFmtId="165" fontId="7" fillId="0" borderId="3" xfId="0" applyNumberFormat="1" applyFont="1" applyFill="1" applyBorder="1" applyAlignment="1" applyProtection="1">
      <alignment vertical="top" wrapText="1" readingOrder="1"/>
      <protection locked="0"/>
    </xf>
    <xf numFmtId="14" fontId="3" fillId="0" borderId="11" xfId="0" applyNumberFormat="1" applyFont="1" applyFill="1" applyBorder="1" applyAlignment="1" applyProtection="1">
      <alignment horizontal="center" vertical="center" wrapText="1" shrinkToFit="1"/>
      <protection locked="0"/>
    </xf>
    <xf numFmtId="165" fontId="7" fillId="0" borderId="11" xfId="0" applyNumberFormat="1" applyFont="1" applyFill="1" applyBorder="1" applyAlignment="1" applyProtection="1">
      <alignment vertical="top" wrapText="1" readingOrder="1"/>
      <protection locked="0"/>
    </xf>
    <xf numFmtId="0" fontId="9" fillId="0" borderId="3" xfId="0" applyNumberFormat="1" applyFont="1" applyFill="1" applyBorder="1" applyAlignment="1" applyProtection="1">
      <alignment horizontal="center" vertical="top" wrapText="1" shrinkToFit="1"/>
      <protection locked="0"/>
    </xf>
    <xf numFmtId="0" fontId="7" fillId="0" borderId="3" xfId="0" applyNumberFormat="1" applyFont="1" applyFill="1" applyBorder="1" applyAlignment="1" applyProtection="1">
      <alignment horizontal="center" vertical="top" wrapText="1" shrinkToFit="1"/>
      <protection locked="0"/>
    </xf>
    <xf numFmtId="14" fontId="7" fillId="0" borderId="3" xfId="0" applyNumberFormat="1" applyFont="1" applyFill="1" applyBorder="1" applyAlignment="1" applyProtection="1">
      <alignment horizontal="center" vertical="top" wrapText="1" shrinkToFit="1"/>
      <protection locked="0"/>
    </xf>
    <xf numFmtId="0" fontId="9" fillId="0" borderId="11" xfId="0" applyNumberFormat="1" applyFont="1" applyFill="1" applyBorder="1" applyAlignment="1" applyProtection="1">
      <alignment horizontal="center" vertical="top" wrapText="1" shrinkToFit="1"/>
      <protection locked="0"/>
    </xf>
    <xf numFmtId="0" fontId="7" fillId="0" borderId="20" xfId="0" applyNumberFormat="1" applyFont="1" applyFill="1" applyBorder="1" applyAlignment="1" applyProtection="1">
      <alignment horizontal="center" vertical="top" wrapText="1" shrinkToFit="1"/>
      <protection locked="0"/>
    </xf>
    <xf numFmtId="14" fontId="7" fillId="0" borderId="5" xfId="0" applyNumberFormat="1" applyFont="1" applyFill="1" applyBorder="1" applyAlignment="1" applyProtection="1">
      <alignment horizontal="center" vertical="top" wrapText="1" shrinkToFit="1"/>
      <protection locked="0"/>
    </xf>
    <xf numFmtId="0" fontId="7" fillId="0" borderId="41" xfId="0" applyFont="1" applyFill="1" applyBorder="1" applyAlignment="1" applyProtection="1">
      <alignment horizontal="center" vertical="top" wrapText="1" readingOrder="1"/>
      <protection locked="0"/>
    </xf>
    <xf numFmtId="0" fontId="7" fillId="0" borderId="42" xfId="0" applyFont="1" applyFill="1" applyBorder="1" applyAlignment="1" applyProtection="1">
      <alignment horizontal="center" vertical="top" wrapText="1" readingOrder="1"/>
      <protection locked="0"/>
    </xf>
    <xf numFmtId="0" fontId="7" fillId="0" borderId="12" xfId="0" applyFont="1" applyFill="1" applyBorder="1" applyAlignment="1" applyProtection="1">
      <alignment horizontal="center" vertical="top" wrapText="1" readingOrder="1"/>
      <protection locked="0"/>
    </xf>
    <xf numFmtId="0" fontId="7" fillId="0" borderId="3" xfId="1" applyNumberFormat="1" applyFont="1" applyFill="1" applyBorder="1" applyAlignment="1">
      <alignment horizontal="center" vertical="top" wrapText="1"/>
    </xf>
    <xf numFmtId="49" fontId="4" fillId="0" borderId="43" xfId="0" applyNumberFormat="1" applyFont="1" applyFill="1" applyBorder="1" applyAlignment="1" applyProtection="1">
      <alignment horizontal="center" vertical="top" wrapText="1" readingOrder="1"/>
      <protection locked="0"/>
    </xf>
    <xf numFmtId="0" fontId="9" fillId="0" borderId="2" xfId="0" applyNumberFormat="1" applyFont="1" applyFill="1" applyBorder="1" applyAlignment="1" applyProtection="1">
      <alignment horizontal="center" vertical="top" wrapText="1" shrinkToFit="1"/>
      <protection locked="0"/>
    </xf>
    <xf numFmtId="14" fontId="9" fillId="0" borderId="2" xfId="0" applyNumberFormat="1" applyFont="1" applyFill="1" applyBorder="1" applyAlignment="1" applyProtection="1">
      <alignment horizontal="center" vertical="top" wrapText="1" shrinkToFit="1"/>
      <protection locked="0"/>
    </xf>
    <xf numFmtId="0" fontId="7" fillId="0" borderId="2" xfId="0" applyNumberFormat="1" applyFont="1" applyFill="1" applyBorder="1" applyAlignment="1" applyProtection="1">
      <alignment horizontal="center" vertical="top" wrapText="1" shrinkToFit="1"/>
      <protection locked="0"/>
    </xf>
    <xf numFmtId="0" fontId="4" fillId="0" borderId="12" xfId="0" applyFont="1" applyFill="1" applyBorder="1" applyAlignment="1" applyProtection="1">
      <alignment horizontal="center" vertical="top" wrapText="1" readingOrder="1"/>
      <protection locked="0"/>
    </xf>
    <xf numFmtId="0" fontId="4" fillId="0" borderId="34" xfId="0" applyFont="1" applyFill="1" applyBorder="1" applyAlignment="1" applyProtection="1">
      <alignment horizontal="center" vertical="top" wrapText="1" readingOrder="1"/>
      <protection locked="0"/>
    </xf>
    <xf numFmtId="164" fontId="4" fillId="0" borderId="6" xfId="0" applyNumberFormat="1" applyFont="1" applyFill="1" applyBorder="1" applyAlignment="1" applyProtection="1">
      <alignment vertical="top" wrapText="1" readingOrder="1"/>
      <protection locked="0"/>
    </xf>
    <xf numFmtId="4" fontId="4" fillId="0" borderId="5" xfId="0" applyNumberFormat="1" applyFont="1" applyFill="1" applyBorder="1" applyAlignment="1" applyProtection="1">
      <alignment vertical="top" wrapText="1" readingOrder="1"/>
      <protection locked="0"/>
    </xf>
    <xf numFmtId="0" fontId="6" fillId="0" borderId="45" xfId="0" applyNumberFormat="1" applyFont="1" applyFill="1" applyBorder="1" applyAlignment="1" applyProtection="1">
      <alignment horizontal="center" vertical="center" wrapText="1" shrinkToFit="1"/>
      <protection locked="0"/>
    </xf>
    <xf numFmtId="0" fontId="6" fillId="0" borderId="4" xfId="0" applyNumberFormat="1" applyFont="1" applyFill="1" applyBorder="1" applyAlignment="1" applyProtection="1">
      <alignment horizontal="center" vertical="center" wrapText="1" shrinkToFit="1"/>
      <protection locked="0"/>
    </xf>
    <xf numFmtId="0" fontId="6" fillId="0" borderId="46" xfId="0" applyNumberFormat="1" applyFont="1" applyFill="1" applyBorder="1" applyAlignment="1" applyProtection="1">
      <alignment horizontal="center" vertical="center" wrapText="1" shrinkToFit="1"/>
      <protection locked="0"/>
    </xf>
    <xf numFmtId="0" fontId="4" fillId="0" borderId="23" xfId="0" applyFont="1" applyFill="1" applyBorder="1" applyAlignment="1" applyProtection="1">
      <alignment vertical="top" wrapText="1" readingOrder="1"/>
      <protection locked="0"/>
    </xf>
    <xf numFmtId="0" fontId="4" fillId="0" borderId="23" xfId="0" applyFont="1" applyFill="1" applyBorder="1" applyAlignment="1">
      <alignment horizontal="center" vertical="top"/>
    </xf>
    <xf numFmtId="0" fontId="6" fillId="0" borderId="1" xfId="0" applyNumberFormat="1" applyFont="1" applyFill="1" applyBorder="1" applyAlignment="1" applyProtection="1">
      <alignment vertical="top" wrapText="1" shrinkToFit="1"/>
      <protection locked="0"/>
    </xf>
    <xf numFmtId="0" fontId="6" fillId="0" borderId="18" xfId="0" applyNumberFormat="1" applyFont="1" applyFill="1" applyBorder="1" applyAlignment="1" applyProtection="1">
      <alignment vertical="top" wrapText="1" shrinkToFit="1"/>
      <protection locked="0"/>
    </xf>
    <xf numFmtId="166" fontId="7" fillId="0" borderId="7" xfId="0" applyNumberFormat="1" applyFont="1" applyFill="1" applyBorder="1" applyAlignment="1" applyProtection="1">
      <alignment vertical="top" wrapText="1" readingOrder="1"/>
      <protection locked="0"/>
    </xf>
    <xf numFmtId="0" fontId="13" fillId="0" borderId="1" xfId="0" applyFont="1" applyFill="1" applyBorder="1" applyAlignment="1" applyProtection="1">
      <alignment vertical="top" wrapText="1" readingOrder="1"/>
      <protection locked="0"/>
    </xf>
    <xf numFmtId="0" fontId="13" fillId="0" borderId="4" xfId="0" applyFont="1" applyFill="1" applyBorder="1" applyAlignment="1" applyProtection="1">
      <alignment vertical="top" wrapText="1" readingOrder="1"/>
      <protection locked="0"/>
    </xf>
    <xf numFmtId="0" fontId="4" fillId="0" borderId="23" xfId="0" applyFont="1" applyFill="1" applyBorder="1" applyAlignment="1" applyProtection="1">
      <alignment horizontal="center" vertical="top" wrapText="1" readingOrder="1"/>
      <protection locked="0"/>
    </xf>
    <xf numFmtId="0" fontId="7" fillId="0" borderId="10" xfId="0" applyFont="1" applyFill="1" applyBorder="1" applyAlignment="1" applyProtection="1">
      <alignment horizontal="center" vertical="top" wrapText="1" readingOrder="1"/>
      <protection locked="0"/>
    </xf>
    <xf numFmtId="0" fontId="7" fillId="0" borderId="34" xfId="0" applyFont="1" applyFill="1" applyBorder="1" applyAlignment="1" applyProtection="1">
      <alignment horizontal="center" vertical="top" wrapText="1" readingOrder="1"/>
      <protection locked="0"/>
    </xf>
    <xf numFmtId="0" fontId="2" fillId="0" borderId="0" xfId="0" applyFont="1" applyFill="1" applyAlignment="1">
      <alignment horizontal="center" vertical="top"/>
    </xf>
    <xf numFmtId="0" fontId="13" fillId="0" borderId="18" xfId="0" applyFont="1" applyFill="1" applyBorder="1" applyAlignment="1" applyProtection="1">
      <alignment vertical="top" wrapText="1" readingOrder="1"/>
      <protection locked="0"/>
    </xf>
    <xf numFmtId="0" fontId="3" fillId="0" borderId="17" xfId="0" applyNumberFormat="1" applyFont="1" applyFill="1" applyBorder="1" applyAlignment="1" applyProtection="1">
      <alignment horizontal="center" vertical="top" wrapText="1" shrinkToFit="1"/>
      <protection locked="0"/>
    </xf>
    <xf numFmtId="0" fontId="4" fillId="0" borderId="2" xfId="0" applyNumberFormat="1" applyFont="1" applyFill="1" applyBorder="1" applyAlignment="1" applyProtection="1">
      <alignment horizontal="center" vertical="top" wrapText="1" readingOrder="1"/>
      <protection locked="0"/>
    </xf>
    <xf numFmtId="0" fontId="6" fillId="0" borderId="1" xfId="0" applyNumberFormat="1" applyFont="1" applyFill="1" applyBorder="1" applyAlignment="1" applyProtection="1">
      <alignment horizontal="center" vertical="center" wrapText="1" shrinkToFit="1"/>
      <protection locked="0"/>
    </xf>
    <xf numFmtId="0" fontId="4" fillId="0" borderId="1" xfId="0" applyFont="1" applyFill="1" applyBorder="1" applyAlignment="1">
      <alignment horizontal="center" vertical="top"/>
    </xf>
    <xf numFmtId="0" fontId="6" fillId="0" borderId="23" xfId="0" applyNumberFormat="1" applyFont="1" applyFill="1" applyBorder="1" applyAlignment="1" applyProtection="1">
      <alignment horizontal="center" vertical="top" wrapText="1" shrinkToFit="1"/>
      <protection locked="0"/>
    </xf>
    <xf numFmtId="0" fontId="4" fillId="0" borderId="1" xfId="0" applyNumberFormat="1" applyFont="1" applyFill="1" applyBorder="1" applyAlignment="1" applyProtection="1">
      <alignment vertical="top" wrapText="1" shrinkToFit="1"/>
      <protection locked="0"/>
    </xf>
    <xf numFmtId="0" fontId="4" fillId="0" borderId="12" xfId="0" applyNumberFormat="1" applyFont="1" applyFill="1" applyBorder="1" applyAlignment="1" applyProtection="1">
      <alignment horizontal="center" vertical="top" wrapText="1" shrinkToFit="1"/>
      <protection locked="0"/>
    </xf>
    <xf numFmtId="0" fontId="4" fillId="0" borderId="21" xfId="0" applyNumberFormat="1" applyFont="1" applyFill="1" applyBorder="1" applyAlignment="1" applyProtection="1">
      <alignment horizontal="center" vertical="top" wrapText="1" shrinkToFit="1"/>
      <protection locked="0"/>
    </xf>
    <xf numFmtId="0" fontId="4" fillId="0" borderId="2" xfId="1" applyNumberFormat="1" applyFont="1" applyFill="1" applyBorder="1" applyAlignment="1">
      <alignment horizontal="center" vertical="top" wrapText="1"/>
    </xf>
    <xf numFmtId="14" fontId="6" fillId="0" borderId="5" xfId="0" applyNumberFormat="1" applyFont="1" applyFill="1" applyBorder="1" applyAlignment="1" applyProtection="1">
      <alignment horizontal="center" vertical="top" wrapText="1" shrinkToFit="1"/>
      <protection locked="0"/>
    </xf>
    <xf numFmtId="0" fontId="6" fillId="0" borderId="18" xfId="1" applyFont="1" applyFill="1" applyBorder="1" applyAlignment="1">
      <alignment horizontal="center" vertical="top" wrapText="1"/>
    </xf>
    <xf numFmtId="0" fontId="4" fillId="0" borderId="11" xfId="1" applyNumberFormat="1" applyFont="1" applyFill="1" applyBorder="1" applyAlignment="1">
      <alignment horizontal="center" vertical="top" wrapText="1"/>
    </xf>
    <xf numFmtId="0" fontId="3" fillId="0" borderId="47" xfId="0" applyNumberFormat="1" applyFont="1" applyFill="1" applyBorder="1" applyAlignment="1" applyProtection="1">
      <alignment horizontal="center" vertical="top" wrapText="1" shrinkToFit="1"/>
      <protection locked="0"/>
    </xf>
    <xf numFmtId="0" fontId="3" fillId="0" borderId="41" xfId="0" applyNumberFormat="1" applyFont="1" applyFill="1" applyBorder="1" applyAlignment="1" applyProtection="1">
      <alignment horizontal="center" vertical="top" wrapText="1" shrinkToFit="1"/>
      <protection locked="0"/>
    </xf>
    <xf numFmtId="14" fontId="3" fillId="0" borderId="41" xfId="0" applyNumberFormat="1" applyFont="1" applyFill="1" applyBorder="1" applyAlignment="1" applyProtection="1">
      <alignment horizontal="center" vertical="top" wrapText="1" shrinkToFit="1"/>
      <protection locked="0"/>
    </xf>
    <xf numFmtId="0" fontId="3" fillId="0" borderId="37" xfId="0" applyNumberFormat="1" applyFont="1" applyFill="1" applyBorder="1" applyAlignment="1" applyProtection="1">
      <alignment horizontal="center" vertical="top" wrapText="1" shrinkToFit="1"/>
      <protection locked="0"/>
    </xf>
    <xf numFmtId="0" fontId="3" fillId="0" borderId="32" xfId="0" applyNumberFormat="1" applyFont="1" applyFill="1" applyBorder="1" applyAlignment="1" applyProtection="1">
      <alignment horizontal="center" vertical="top" wrapText="1" shrinkToFit="1"/>
      <protection locked="0"/>
    </xf>
    <xf numFmtId="0" fontId="3" fillId="0" borderId="48" xfId="0" applyNumberFormat="1" applyFont="1" applyFill="1" applyBorder="1" applyAlignment="1" applyProtection="1">
      <alignment horizontal="center" vertical="top" wrapText="1" shrinkToFit="1"/>
      <protection locked="0"/>
    </xf>
    <xf numFmtId="14" fontId="3" fillId="0" borderId="32" xfId="0" applyNumberFormat="1" applyFont="1" applyFill="1" applyBorder="1" applyAlignment="1" applyProtection="1">
      <alignment horizontal="center" vertical="top" wrapText="1" shrinkToFit="1"/>
      <protection locked="0"/>
    </xf>
    <xf numFmtId="14" fontId="3" fillId="0" borderId="18" xfId="0" applyNumberFormat="1" applyFont="1" applyFill="1" applyBorder="1" applyAlignment="1" applyProtection="1">
      <alignment horizontal="center" vertical="top" wrapText="1" shrinkToFit="1"/>
      <protection locked="0"/>
    </xf>
    <xf numFmtId="14" fontId="3" fillId="0" borderId="19" xfId="0" applyNumberFormat="1" applyFont="1" applyFill="1" applyBorder="1" applyAlignment="1" applyProtection="1">
      <alignment horizontal="center" vertical="top" wrapText="1" shrinkToFit="1"/>
      <protection locked="0"/>
    </xf>
    <xf numFmtId="0" fontId="3" fillId="0" borderId="3" xfId="0" applyNumberFormat="1" applyFont="1" applyFill="1" applyBorder="1" applyAlignment="1" applyProtection="1">
      <alignment horizontal="center" vertical="top" wrapText="1" shrinkToFit="1"/>
      <protection locked="0"/>
    </xf>
    <xf numFmtId="14" fontId="3" fillId="0" borderId="3" xfId="0" applyNumberFormat="1" applyFont="1" applyFill="1" applyBorder="1" applyAlignment="1" applyProtection="1">
      <alignment horizontal="center" vertical="top" wrapText="1" shrinkToFit="1"/>
      <protection locked="0"/>
    </xf>
    <xf numFmtId="0" fontId="4" fillId="0" borderId="32" xfId="0" applyNumberFormat="1" applyFont="1" applyFill="1" applyBorder="1" applyAlignment="1" applyProtection="1">
      <alignment horizontal="center" vertical="top" wrapText="1" shrinkToFit="1"/>
      <protection locked="0"/>
    </xf>
    <xf numFmtId="14" fontId="4" fillId="0" borderId="48" xfId="0" applyNumberFormat="1" applyFont="1" applyFill="1" applyBorder="1" applyAlignment="1" applyProtection="1">
      <alignment horizontal="center" vertical="top" wrapText="1" shrinkToFit="1"/>
      <protection locked="0"/>
    </xf>
    <xf numFmtId="14" fontId="3" fillId="0" borderId="8" xfId="0" applyNumberFormat="1" applyFont="1" applyFill="1" applyBorder="1" applyAlignment="1" applyProtection="1">
      <alignment horizontal="center" vertical="top" wrapText="1" shrinkToFit="1"/>
      <protection locked="0"/>
    </xf>
    <xf numFmtId="0" fontId="3" fillId="0" borderId="7" xfId="1" applyNumberFormat="1" applyFont="1" applyFill="1" applyBorder="1" applyAlignment="1">
      <alignment horizontal="center" vertical="top" wrapText="1"/>
    </xf>
    <xf numFmtId="0" fontId="4" fillId="0" borderId="6" xfId="0" applyNumberFormat="1" applyFont="1" applyFill="1" applyBorder="1" applyAlignment="1" applyProtection="1">
      <alignment horizontal="center" vertical="center" wrapText="1" shrinkToFit="1"/>
      <protection locked="0"/>
    </xf>
    <xf numFmtId="14" fontId="4" fillId="0" borderId="16" xfId="0" applyNumberFormat="1" applyFont="1" applyFill="1" applyBorder="1" applyAlignment="1" applyProtection="1">
      <alignment horizontal="center" vertical="top" wrapText="1" shrinkToFit="1"/>
      <protection locked="0"/>
    </xf>
    <xf numFmtId="166" fontId="7" fillId="0" borderId="18" xfId="0" applyNumberFormat="1" applyFont="1" applyFill="1" applyBorder="1" applyAlignment="1" applyProtection="1">
      <alignment vertical="top" wrapText="1" readingOrder="1"/>
      <protection locked="0"/>
    </xf>
    <xf numFmtId="166" fontId="7" fillId="0" borderId="6" xfId="0" applyNumberFormat="1" applyFont="1" applyFill="1" applyBorder="1" applyAlignment="1" applyProtection="1">
      <alignment vertical="top" wrapText="1" readingOrder="1"/>
      <protection locked="0"/>
    </xf>
    <xf numFmtId="0" fontId="6" fillId="0" borderId="2" xfId="0" applyNumberFormat="1" applyFont="1" applyFill="1" applyBorder="1" applyAlignment="1" applyProtection="1">
      <alignment horizontal="center" vertical="center" wrapText="1" shrinkToFit="1"/>
      <protection locked="0"/>
    </xf>
    <xf numFmtId="164" fontId="4" fillId="0" borderId="23" xfId="0" applyNumberFormat="1" applyFont="1" applyFill="1" applyBorder="1" applyAlignment="1" applyProtection="1">
      <alignment vertical="top" wrapText="1" readingOrder="1"/>
      <protection locked="0"/>
    </xf>
    <xf numFmtId="165" fontId="4" fillId="0" borderId="2" xfId="0" applyNumberFormat="1" applyFont="1" applyFill="1" applyBorder="1" applyAlignment="1" applyProtection="1">
      <alignment vertical="top" wrapText="1" readingOrder="1"/>
      <protection locked="0"/>
    </xf>
    <xf numFmtId="49" fontId="4" fillId="0" borderId="10" xfId="0" applyNumberFormat="1" applyFont="1" applyFill="1" applyBorder="1" applyAlignment="1" applyProtection="1">
      <alignment horizontal="center" vertical="top" wrapText="1" readingOrder="1"/>
      <protection locked="0"/>
    </xf>
    <xf numFmtId="165" fontId="4" fillId="0" borderId="5" xfId="0" applyNumberFormat="1" applyFont="1" applyFill="1" applyBorder="1" applyAlignment="1" applyProtection="1">
      <alignment vertical="top" wrapText="1" readingOrder="1"/>
      <protection locked="0"/>
    </xf>
    <xf numFmtId="0" fontId="7" fillId="0" borderId="5" xfId="0" applyFont="1" applyFill="1" applyBorder="1" applyAlignment="1" applyProtection="1">
      <alignment horizontal="left" vertical="top" wrapText="1" readingOrder="1"/>
      <protection locked="0"/>
    </xf>
    <xf numFmtId="49" fontId="7" fillId="0" borderId="1" xfId="0" applyNumberFormat="1" applyFont="1" applyFill="1" applyBorder="1" applyAlignment="1" applyProtection="1">
      <alignment horizontal="center" vertical="top" wrapText="1" readingOrder="1"/>
      <protection locked="0"/>
    </xf>
    <xf numFmtId="0" fontId="4" fillId="0" borderId="3" xfId="0" applyNumberFormat="1" applyFont="1" applyFill="1" applyBorder="1" applyAlignment="1" applyProtection="1">
      <alignment horizontal="center" vertical="center" wrapText="1" shrinkToFit="1"/>
      <protection locked="0"/>
    </xf>
    <xf numFmtId="14" fontId="4" fillId="0" borderId="3" xfId="0" applyNumberFormat="1" applyFont="1" applyFill="1" applyBorder="1" applyAlignment="1" applyProtection="1">
      <alignment horizontal="center" vertical="center" wrapText="1" shrinkToFit="1"/>
      <protection locked="0"/>
    </xf>
    <xf numFmtId="0" fontId="4" fillId="0" borderId="26" xfId="0" applyNumberFormat="1" applyFont="1" applyFill="1" applyBorder="1" applyAlignment="1" applyProtection="1">
      <alignment horizontal="center" vertical="top" wrapText="1" shrinkToFit="1"/>
      <protection locked="0"/>
    </xf>
    <xf numFmtId="166" fontId="7" fillId="0" borderId="5" xfId="0" applyNumberFormat="1" applyFont="1" applyFill="1" applyBorder="1" applyAlignment="1" applyProtection="1">
      <alignment vertical="top" wrapText="1" readingOrder="1"/>
      <protection locked="0"/>
    </xf>
    <xf numFmtId="0" fontId="4" fillId="0" borderId="5" xfId="0" applyNumberFormat="1" applyFont="1" applyFill="1" applyBorder="1" applyAlignment="1" applyProtection="1">
      <alignment vertical="top" wrapText="1" shrinkToFit="1"/>
      <protection locked="0"/>
    </xf>
    <xf numFmtId="0" fontId="7" fillId="0" borderId="51" xfId="0" applyFont="1" applyFill="1" applyBorder="1" applyAlignment="1" applyProtection="1">
      <alignment horizontal="center" vertical="top" wrapText="1" readingOrder="1"/>
      <protection locked="0"/>
    </xf>
    <xf numFmtId="164" fontId="7" fillId="0" borderId="36" xfId="0" applyNumberFormat="1" applyFont="1" applyFill="1" applyBorder="1" applyAlignment="1" applyProtection="1">
      <alignment vertical="top" wrapText="1" readingOrder="1"/>
      <protection locked="0"/>
    </xf>
    <xf numFmtId="49" fontId="4" fillId="0" borderId="32" xfId="0" applyNumberFormat="1" applyFont="1" applyFill="1" applyBorder="1" applyAlignment="1" applyProtection="1">
      <alignment horizontal="center" vertical="top" wrapText="1" readingOrder="1"/>
      <protection locked="0"/>
    </xf>
    <xf numFmtId="14" fontId="6" fillId="0" borderId="2" xfId="0" applyNumberFormat="1" applyFont="1" applyFill="1" applyBorder="1" applyAlignment="1" applyProtection="1">
      <alignment horizontal="center" vertical="top" wrapText="1"/>
    </xf>
    <xf numFmtId="166" fontId="4" fillId="0" borderId="33" xfId="0" applyNumberFormat="1" applyFont="1" applyFill="1" applyBorder="1" applyAlignment="1" applyProtection="1">
      <alignment vertical="top" wrapText="1" readingOrder="1"/>
      <protection locked="0"/>
    </xf>
    <xf numFmtId="166" fontId="7" fillId="0" borderId="11" xfId="0" applyNumberFormat="1" applyFont="1" applyFill="1" applyBorder="1" applyAlignment="1" applyProtection="1">
      <alignment vertical="top" wrapText="1" readingOrder="1"/>
      <protection locked="0"/>
    </xf>
    <xf numFmtId="166" fontId="4" fillId="0" borderId="7" xfId="0" applyNumberFormat="1" applyFont="1" applyFill="1" applyBorder="1" applyAlignment="1" applyProtection="1">
      <alignment vertical="top" wrapText="1" readingOrder="1"/>
      <protection locked="0"/>
    </xf>
    <xf numFmtId="164" fontId="7" fillId="0" borderId="41" xfId="0" applyNumberFormat="1" applyFont="1" applyFill="1" applyBorder="1" applyAlignment="1" applyProtection="1">
      <alignment vertical="top" wrapText="1" readingOrder="1"/>
      <protection locked="0"/>
    </xf>
    <xf numFmtId="4" fontId="4" fillId="0" borderId="7" xfId="0" applyNumberFormat="1" applyFont="1" applyFill="1" applyBorder="1" applyAlignment="1" applyProtection="1">
      <alignment horizontal="right" vertical="center" wrapText="1" readingOrder="1"/>
      <protection locked="0"/>
    </xf>
    <xf numFmtId="49" fontId="13" fillId="0" borderId="6" xfId="0" applyNumberFormat="1" applyFont="1" applyFill="1" applyBorder="1" applyAlignment="1" applyProtection="1">
      <alignment horizontal="center" vertical="top" wrapText="1" readingOrder="1"/>
      <protection locked="0"/>
    </xf>
    <xf numFmtId="0" fontId="4" fillId="0" borderId="2" xfId="0" applyFont="1" applyFill="1" applyBorder="1" applyAlignment="1" applyProtection="1">
      <alignment horizontal="center" vertical="top" wrapText="1"/>
      <protection locked="0"/>
    </xf>
    <xf numFmtId="166" fontId="4" fillId="0" borderId="11" xfId="0" applyNumberFormat="1" applyFont="1" applyFill="1" applyBorder="1" applyAlignment="1" applyProtection="1">
      <alignment vertical="top" wrapText="1" readingOrder="1"/>
      <protection locked="0"/>
    </xf>
    <xf numFmtId="0" fontId="6" fillId="0" borderId="4" xfId="0" applyNumberFormat="1" applyFont="1" applyFill="1" applyBorder="1" applyAlignment="1" applyProtection="1">
      <alignment horizontal="center" vertical="center" wrapText="1"/>
    </xf>
    <xf numFmtId="0" fontId="3" fillId="0" borderId="11" xfId="1" applyNumberFormat="1" applyFont="1" applyFill="1" applyBorder="1" applyAlignment="1">
      <alignment horizontal="center" vertical="top" wrapText="1"/>
    </xf>
    <xf numFmtId="0" fontId="6" fillId="0" borderId="35"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top" wrapText="1" shrinkToFit="1"/>
      <protection locked="0"/>
    </xf>
    <xf numFmtId="0" fontId="6" fillId="0" borderId="2" xfId="0" applyNumberFormat="1" applyFont="1" applyFill="1" applyBorder="1" applyAlignment="1" applyProtection="1">
      <alignment vertical="center" wrapText="1" readingOrder="1"/>
    </xf>
    <xf numFmtId="0" fontId="6" fillId="0" borderId="2" xfId="0" applyNumberFormat="1" applyFont="1" applyFill="1" applyBorder="1" applyAlignment="1" applyProtection="1">
      <alignment vertical="center" wrapText="1"/>
    </xf>
    <xf numFmtId="0" fontId="6" fillId="0" borderId="2" xfId="0" applyNumberFormat="1" applyFont="1" applyFill="1" applyBorder="1" applyAlignment="1" applyProtection="1">
      <alignment horizontal="center" vertical="top" wrapText="1" readingOrder="1"/>
    </xf>
    <xf numFmtId="0" fontId="4" fillId="0" borderId="5" xfId="0" applyFont="1" applyFill="1" applyBorder="1" applyAlignment="1">
      <alignment horizontal="center" vertical="top" wrapText="1"/>
    </xf>
    <xf numFmtId="0" fontId="4" fillId="0" borderId="6" xfId="0" applyNumberFormat="1" applyFont="1" applyFill="1" applyBorder="1" applyAlignment="1" applyProtection="1">
      <alignment vertical="top" wrapText="1" shrinkToFit="1"/>
      <protection locked="0"/>
    </xf>
    <xf numFmtId="0" fontId="7" fillId="0" borderId="7" xfId="0" applyFont="1" applyFill="1" applyBorder="1" applyAlignment="1" applyProtection="1">
      <alignment vertical="top" wrapText="1"/>
      <protection locked="0"/>
    </xf>
    <xf numFmtId="0" fontId="7" fillId="0" borderId="7" xfId="0" applyFont="1" applyFill="1" applyBorder="1" applyAlignment="1" applyProtection="1">
      <alignment horizontal="center" vertical="top" wrapText="1"/>
      <protection locked="0"/>
    </xf>
    <xf numFmtId="0" fontId="4" fillId="0" borderId="18" xfId="0" applyFont="1" applyFill="1" applyBorder="1" applyAlignment="1" applyProtection="1">
      <alignment horizontal="center" vertical="top" wrapText="1" readingOrder="1"/>
      <protection locked="0"/>
    </xf>
    <xf numFmtId="14" fontId="3" fillId="0" borderId="39" xfId="0" applyNumberFormat="1" applyFont="1" applyFill="1" applyBorder="1" applyAlignment="1" applyProtection="1">
      <alignment horizontal="center" vertical="top" wrapText="1" shrinkToFit="1"/>
      <protection locked="0"/>
    </xf>
    <xf numFmtId="0" fontId="3" fillId="0" borderId="38" xfId="0" applyNumberFormat="1" applyFont="1" applyFill="1" applyBorder="1" applyAlignment="1" applyProtection="1">
      <alignment horizontal="center" vertical="top" wrapText="1" shrinkToFit="1"/>
      <protection locked="0"/>
    </xf>
    <xf numFmtId="0" fontId="4" fillId="0" borderId="53" xfId="0" applyFont="1" applyFill="1" applyBorder="1" applyAlignment="1" applyProtection="1">
      <alignment horizontal="center" vertical="top" wrapText="1" readingOrder="1"/>
      <protection locked="0"/>
    </xf>
    <xf numFmtId="166" fontId="7" fillId="0" borderId="1" xfId="0" applyNumberFormat="1" applyFont="1" applyFill="1" applyBorder="1" applyAlignment="1" applyProtection="1">
      <alignment horizontal="right" vertical="top" wrapText="1" readingOrder="1"/>
      <protection locked="0"/>
    </xf>
    <xf numFmtId="0" fontId="4" fillId="0" borderId="7" xfId="0" applyNumberFormat="1" applyFont="1" applyFill="1" applyBorder="1" applyAlignment="1" applyProtection="1">
      <alignment horizontal="center" vertical="top" wrapText="1" shrinkToFit="1"/>
      <protection locked="0"/>
    </xf>
    <xf numFmtId="166" fontId="4" fillId="0" borderId="34" xfId="0" applyNumberFormat="1" applyFont="1" applyFill="1" applyBorder="1" applyAlignment="1" applyProtection="1">
      <alignment vertical="top" wrapText="1" readingOrder="1"/>
      <protection locked="0"/>
    </xf>
    <xf numFmtId="0" fontId="4" fillId="0" borderId="2" xfId="0" applyFont="1" applyFill="1" applyBorder="1" applyAlignment="1" applyProtection="1">
      <alignment horizontal="center" wrapText="1"/>
      <protection locked="0"/>
    </xf>
    <xf numFmtId="164" fontId="4" fillId="0" borderId="45" xfId="0" applyNumberFormat="1" applyFont="1" applyFill="1" applyBorder="1" applyAlignment="1" applyProtection="1">
      <alignment vertical="top" wrapText="1" readingOrder="1"/>
      <protection locked="0"/>
    </xf>
    <xf numFmtId="0" fontId="4" fillId="0" borderId="2" xfId="0" applyNumberFormat="1" applyFont="1" applyFill="1" applyBorder="1" applyAlignment="1" applyProtection="1">
      <alignment vertical="top" wrapText="1" shrinkToFit="1"/>
      <protection locked="0"/>
    </xf>
    <xf numFmtId="0" fontId="6" fillId="0" borderId="10" xfId="0" applyNumberFormat="1" applyFont="1" applyFill="1" applyBorder="1" applyAlignment="1" applyProtection="1">
      <alignment horizontal="center" vertical="top" wrapText="1"/>
    </xf>
    <xf numFmtId="0" fontId="3" fillId="0" borderId="6" xfId="1" applyNumberFormat="1" applyFont="1" applyFill="1" applyBorder="1" applyAlignment="1">
      <alignment horizontal="center" vertical="top" wrapText="1"/>
    </xf>
    <xf numFmtId="0" fontId="4" fillId="0" borderId="2" xfId="0" applyNumberFormat="1" applyFont="1" applyFill="1" applyBorder="1" applyAlignment="1" applyProtection="1">
      <alignment horizontal="center" vertical="top" wrapText="1" shrinkToFit="1" readingOrder="1"/>
      <protection locked="0"/>
    </xf>
    <xf numFmtId="0" fontId="4" fillId="0" borderId="7" xfId="1" applyNumberFormat="1" applyFont="1" applyFill="1" applyBorder="1" applyAlignment="1">
      <alignment horizontal="center" vertical="top" wrapText="1"/>
    </xf>
    <xf numFmtId="0" fontId="3" fillId="0" borderId="1" xfId="1" applyNumberFormat="1" applyFont="1" applyFill="1" applyBorder="1" applyAlignment="1">
      <alignment horizontal="center" vertical="top" wrapText="1"/>
    </xf>
    <xf numFmtId="0" fontId="4" fillId="0" borderId="44" xfId="0" applyFont="1" applyFill="1" applyBorder="1" applyAlignment="1" applyProtection="1">
      <alignment horizontal="center" vertical="top" wrapText="1" readingOrder="1"/>
      <protection locked="0"/>
    </xf>
    <xf numFmtId="0" fontId="6" fillId="0" borderId="2" xfId="0" applyNumberFormat="1" applyFont="1" applyFill="1" applyBorder="1" applyAlignment="1" applyProtection="1">
      <alignment vertical="top" wrapText="1"/>
    </xf>
    <xf numFmtId="0" fontId="6" fillId="0" borderId="10" xfId="0" applyNumberFormat="1" applyFont="1" applyFill="1" applyBorder="1" applyAlignment="1" applyProtection="1">
      <alignment vertical="top" wrapText="1"/>
    </xf>
    <xf numFmtId="165" fontId="4" fillId="0" borderId="7" xfId="0" applyNumberFormat="1" applyFont="1" applyFill="1" applyBorder="1" applyAlignment="1" applyProtection="1">
      <alignment vertical="top" wrapText="1" readingOrder="1"/>
      <protection locked="0"/>
    </xf>
    <xf numFmtId="49" fontId="4" fillId="0" borderId="54" xfId="0" applyNumberFormat="1" applyFont="1" applyFill="1" applyBorder="1" applyAlignment="1" applyProtection="1">
      <alignment horizontal="center" vertical="top" wrapText="1" readingOrder="1"/>
      <protection locked="0"/>
    </xf>
    <xf numFmtId="0" fontId="7" fillId="0" borderId="11" xfId="0" applyFont="1" applyFill="1" applyBorder="1" applyAlignment="1" applyProtection="1">
      <alignment vertical="top" wrapText="1"/>
      <protection locked="0"/>
    </xf>
    <xf numFmtId="0" fontId="7" fillId="0" borderId="11" xfId="0" applyFont="1" applyFill="1" applyBorder="1" applyAlignment="1" applyProtection="1">
      <alignment horizontal="center" vertical="top" wrapText="1"/>
      <protection locked="0"/>
    </xf>
    <xf numFmtId="0" fontId="4" fillId="0" borderId="36" xfId="0" applyFont="1" applyFill="1" applyBorder="1" applyAlignment="1" applyProtection="1">
      <alignment vertical="top" wrapText="1" readingOrder="1"/>
      <protection locked="0"/>
    </xf>
    <xf numFmtId="49" fontId="4" fillId="0" borderId="36" xfId="0" applyNumberFormat="1" applyFont="1" applyFill="1" applyBorder="1" applyAlignment="1" applyProtection="1">
      <alignment horizontal="center" vertical="top" wrapText="1" readingOrder="1"/>
      <protection locked="0"/>
    </xf>
    <xf numFmtId="164" fontId="4" fillId="0" borderId="36" xfId="0" applyNumberFormat="1" applyFont="1" applyFill="1" applyBorder="1" applyAlignment="1" applyProtection="1">
      <alignment vertical="top" wrapText="1" readingOrder="1"/>
      <protection locked="0"/>
    </xf>
    <xf numFmtId="164" fontId="4" fillId="0" borderId="44" xfId="0" applyNumberFormat="1" applyFont="1" applyFill="1" applyBorder="1" applyAlignment="1" applyProtection="1">
      <alignment vertical="top" wrapText="1" readingOrder="1"/>
      <protection locked="0"/>
    </xf>
    <xf numFmtId="0" fontId="3" fillId="0" borderId="12" xfId="0" applyNumberFormat="1" applyFont="1" applyFill="1" applyBorder="1" applyAlignment="1" applyProtection="1">
      <alignment horizontal="center" vertical="top" wrapText="1" shrinkToFit="1"/>
      <protection locked="0"/>
    </xf>
    <xf numFmtId="0" fontId="7" fillId="0" borderId="20" xfId="0" applyFont="1" applyFill="1" applyBorder="1" applyAlignment="1" applyProtection="1">
      <alignment horizontal="center" vertical="top" wrapText="1" readingOrder="1"/>
      <protection locked="0"/>
    </xf>
    <xf numFmtId="0" fontId="4" fillId="0" borderId="5" xfId="1" applyNumberFormat="1" applyFont="1" applyFill="1" applyBorder="1" applyAlignment="1">
      <alignment horizontal="center" vertical="top" wrapText="1"/>
    </xf>
    <xf numFmtId="0" fontId="3" fillId="0" borderId="8" xfId="0" applyNumberFormat="1" applyFont="1" applyFill="1" applyBorder="1" applyAlignment="1" applyProtection="1">
      <alignment horizontal="center" vertical="center" wrapText="1" shrinkToFit="1"/>
      <protection locked="0"/>
    </xf>
    <xf numFmtId="0" fontId="4" fillId="0" borderId="5" xfId="0" applyFont="1" applyFill="1" applyBorder="1" applyAlignment="1" applyProtection="1">
      <alignment horizontal="left" vertical="top" wrapText="1" readingOrder="1"/>
      <protection locked="0"/>
    </xf>
    <xf numFmtId="0" fontId="4" fillId="0" borderId="55" xfId="0" applyFont="1" applyFill="1" applyBorder="1" applyAlignment="1" applyProtection="1">
      <alignment horizontal="center" vertical="top" wrapText="1" readingOrder="1"/>
      <protection locked="0"/>
    </xf>
    <xf numFmtId="164" fontId="4" fillId="0" borderId="20" xfId="0" applyNumberFormat="1" applyFont="1" applyFill="1" applyBorder="1" applyAlignment="1" applyProtection="1">
      <alignment vertical="top" wrapText="1" readingOrder="1"/>
      <protection locked="0"/>
    </xf>
    <xf numFmtId="164" fontId="4" fillId="0" borderId="16" xfId="0" applyNumberFormat="1" applyFont="1" applyFill="1" applyBorder="1" applyAlignment="1" applyProtection="1">
      <alignment vertical="top" wrapText="1" readingOrder="1"/>
      <protection locked="0"/>
    </xf>
    <xf numFmtId="164" fontId="4" fillId="0" borderId="28" xfId="0" applyNumberFormat="1" applyFont="1" applyFill="1" applyBorder="1" applyAlignment="1" applyProtection="1">
      <alignment vertical="top" wrapText="1" readingOrder="1"/>
      <protection locked="0"/>
    </xf>
    <xf numFmtId="164" fontId="4" fillId="0" borderId="55" xfId="0" applyNumberFormat="1" applyFont="1" applyFill="1" applyBorder="1" applyAlignment="1" applyProtection="1">
      <alignment vertical="top" wrapText="1" readingOrder="1"/>
      <protection locked="0"/>
    </xf>
    <xf numFmtId="166" fontId="4" fillId="0" borderId="55" xfId="0" applyNumberFormat="1" applyFont="1" applyFill="1" applyBorder="1" applyAlignment="1" applyProtection="1">
      <alignment vertical="top" wrapText="1" readingOrder="1"/>
      <protection locked="0"/>
    </xf>
    <xf numFmtId="164" fontId="7" fillId="0" borderId="16" xfId="0" applyNumberFormat="1" applyFont="1" applyFill="1" applyBorder="1" applyAlignment="1" applyProtection="1">
      <alignment vertical="top" wrapText="1" readingOrder="1"/>
      <protection locked="0"/>
    </xf>
    <xf numFmtId="166" fontId="4" fillId="0" borderId="28" xfId="0" applyNumberFormat="1" applyFont="1" applyFill="1" applyBorder="1" applyAlignment="1" applyProtection="1">
      <alignment vertical="top" wrapText="1" readingOrder="1"/>
      <protection locked="0"/>
    </xf>
    <xf numFmtId="164" fontId="7" fillId="0" borderId="20" xfId="0" applyNumberFormat="1" applyFont="1" applyFill="1" applyBorder="1" applyAlignment="1" applyProtection="1">
      <alignment vertical="top" wrapText="1" readingOrder="1"/>
      <protection locked="0"/>
    </xf>
    <xf numFmtId="164" fontId="7" fillId="0" borderId="28" xfId="0" applyNumberFormat="1" applyFont="1" applyFill="1" applyBorder="1" applyAlignment="1" applyProtection="1">
      <alignment vertical="top" wrapText="1" readingOrder="1"/>
      <protection locked="0"/>
    </xf>
    <xf numFmtId="164" fontId="7" fillId="0" borderId="55" xfId="0" applyNumberFormat="1" applyFont="1" applyFill="1" applyBorder="1" applyAlignment="1" applyProtection="1">
      <alignment vertical="top" wrapText="1" readingOrder="1"/>
      <protection locked="0"/>
    </xf>
    <xf numFmtId="166" fontId="4" fillId="0" borderId="16" xfId="0" applyNumberFormat="1" applyFont="1" applyFill="1" applyBorder="1" applyAlignment="1" applyProtection="1">
      <alignment vertical="top" wrapText="1" readingOrder="1"/>
      <protection locked="0"/>
    </xf>
    <xf numFmtId="164" fontId="4" fillId="0" borderId="54" xfId="0" applyNumberFormat="1" applyFont="1" applyFill="1" applyBorder="1" applyAlignment="1" applyProtection="1">
      <alignment vertical="top" wrapText="1" readingOrder="1"/>
      <protection locked="0"/>
    </xf>
    <xf numFmtId="164" fontId="4" fillId="0" borderId="40" xfId="0" applyNumberFormat="1" applyFont="1" applyFill="1" applyBorder="1" applyAlignment="1" applyProtection="1">
      <alignment vertical="top" wrapText="1" readingOrder="1"/>
      <protection locked="0"/>
    </xf>
    <xf numFmtId="0" fontId="4" fillId="0" borderId="38" xfId="0" applyNumberFormat="1" applyFont="1" applyFill="1" applyBorder="1" applyAlignment="1" applyProtection="1">
      <alignment horizontal="center" vertical="top" wrapText="1" shrinkToFit="1"/>
      <protection locked="0"/>
    </xf>
    <xf numFmtId="0" fontId="4" fillId="0" borderId="16" xfId="0" applyFont="1" applyFill="1" applyBorder="1" applyAlignment="1" applyProtection="1">
      <alignment vertical="top" wrapText="1" readingOrder="1"/>
      <protection locked="0"/>
    </xf>
    <xf numFmtId="0" fontId="3" fillId="0" borderId="4" xfId="0" applyNumberFormat="1" applyFont="1" applyFill="1" applyBorder="1" applyAlignment="1" applyProtection="1">
      <alignment vertical="top" wrapText="1" shrinkToFit="1"/>
      <protection locked="0"/>
    </xf>
    <xf numFmtId="4" fontId="4" fillId="0" borderId="28" xfId="0" applyNumberFormat="1" applyFont="1" applyFill="1" applyBorder="1" applyAlignment="1" applyProtection="1">
      <alignment horizontal="right" vertical="center" wrapText="1" readingOrder="1"/>
      <protection locked="0"/>
    </xf>
    <xf numFmtId="4" fontId="4" fillId="0" borderId="34" xfId="0" applyNumberFormat="1" applyFont="1" applyFill="1" applyBorder="1" applyAlignment="1" applyProtection="1">
      <alignment horizontal="right" vertical="center" wrapText="1" readingOrder="1"/>
      <protection locked="0"/>
    </xf>
    <xf numFmtId="166" fontId="4" fillId="0" borderId="20" xfId="0" applyNumberFormat="1" applyFont="1" applyFill="1" applyBorder="1" applyAlignment="1" applyProtection="1">
      <alignment vertical="top" wrapText="1" readingOrder="1"/>
      <protection locked="0"/>
    </xf>
    <xf numFmtId="166" fontId="4" fillId="0" borderId="12" xfId="0" applyNumberFormat="1" applyFont="1" applyFill="1" applyBorder="1" applyAlignment="1" applyProtection="1">
      <alignment vertical="top" wrapText="1" readingOrder="1"/>
      <protection locked="0"/>
    </xf>
    <xf numFmtId="0" fontId="6" fillId="0" borderId="5" xfId="0" applyNumberFormat="1" applyFont="1" applyFill="1" applyBorder="1" applyAlignment="1" applyProtection="1">
      <alignment horizontal="center" vertical="center" wrapText="1"/>
    </xf>
    <xf numFmtId="0" fontId="7" fillId="0" borderId="59" xfId="0" applyFont="1" applyFill="1" applyBorder="1" applyAlignment="1" applyProtection="1">
      <alignment vertical="top" wrapText="1" readingOrder="1"/>
      <protection locked="0"/>
    </xf>
    <xf numFmtId="0" fontId="7" fillId="0" borderId="59" xfId="0" applyFont="1" applyFill="1" applyBorder="1" applyAlignment="1" applyProtection="1">
      <alignment horizontal="center" vertical="top" wrapText="1" readingOrder="1"/>
      <protection locked="0"/>
    </xf>
    <xf numFmtId="0" fontId="7" fillId="0" borderId="59" xfId="1" applyNumberFormat="1" applyFont="1" applyFill="1" applyBorder="1" applyAlignment="1">
      <alignment horizontal="center" vertical="center" wrapText="1"/>
    </xf>
    <xf numFmtId="0" fontId="7" fillId="0" borderId="59" xfId="0" applyNumberFormat="1" applyFont="1" applyFill="1" applyBorder="1" applyAlignment="1" applyProtection="1">
      <alignment horizontal="center" vertical="center" wrapText="1" shrinkToFit="1"/>
      <protection locked="0"/>
    </xf>
    <xf numFmtId="49" fontId="4" fillId="0" borderId="59" xfId="0" applyNumberFormat="1" applyFont="1" applyFill="1" applyBorder="1" applyAlignment="1" applyProtection="1">
      <alignment horizontal="center" vertical="top" wrapText="1" readingOrder="1"/>
      <protection locked="0"/>
    </xf>
    <xf numFmtId="0" fontId="6" fillId="0" borderId="59" xfId="0" applyNumberFormat="1" applyFont="1" applyFill="1" applyBorder="1" applyAlignment="1" applyProtection="1">
      <alignment horizontal="center" vertical="top" wrapText="1"/>
    </xf>
    <xf numFmtId="0" fontId="4" fillId="0" borderId="59" xfId="1" applyNumberFormat="1" applyFont="1" applyFill="1" applyBorder="1" applyAlignment="1">
      <alignment horizontal="center" vertical="top" wrapText="1"/>
    </xf>
    <xf numFmtId="0" fontId="4" fillId="0" borderId="59" xfId="0" applyNumberFormat="1" applyFont="1" applyFill="1" applyBorder="1" applyAlignment="1" applyProtection="1">
      <alignment horizontal="center" vertical="top" wrapText="1" shrinkToFit="1"/>
      <protection locked="0"/>
    </xf>
    <xf numFmtId="164" fontId="4" fillId="0" borderId="37" xfId="0" applyNumberFormat="1" applyFont="1" applyFill="1" applyBorder="1" applyAlignment="1" applyProtection="1">
      <alignment vertical="top" wrapText="1" readingOrder="1"/>
      <protection locked="0"/>
    </xf>
    <xf numFmtId="0" fontId="7" fillId="0" borderId="55" xfId="0" applyFont="1" applyFill="1" applyBorder="1" applyAlignment="1" applyProtection="1">
      <alignment vertical="top" wrapText="1" readingOrder="1"/>
      <protection locked="0"/>
    </xf>
    <xf numFmtId="0" fontId="7" fillId="0" borderId="5" xfId="1" applyNumberFormat="1" applyFont="1" applyFill="1" applyBorder="1" applyAlignment="1">
      <alignment horizontal="center" vertical="center" wrapText="1"/>
    </xf>
    <xf numFmtId="0" fontId="4" fillId="0" borderId="16" xfId="0" applyNumberFormat="1" applyFont="1" applyFill="1" applyBorder="1" applyAlignment="1" applyProtection="1">
      <alignment vertical="top" wrapText="1" shrinkToFit="1"/>
      <protection locked="0"/>
    </xf>
    <xf numFmtId="49" fontId="7" fillId="0" borderId="59" xfId="0" applyNumberFormat="1" applyFont="1" applyFill="1" applyBorder="1" applyAlignment="1" applyProtection="1">
      <alignment horizontal="center" vertical="top" wrapText="1" readingOrder="1"/>
      <protection locked="0"/>
    </xf>
    <xf numFmtId="0" fontId="4" fillId="0" borderId="59" xfId="0" applyFont="1" applyFill="1" applyBorder="1" applyAlignment="1" applyProtection="1">
      <alignment vertical="top" wrapText="1"/>
      <protection locked="0"/>
    </xf>
    <xf numFmtId="0" fontId="4" fillId="0" borderId="59" xfId="0" applyFont="1" applyFill="1" applyBorder="1" applyAlignment="1" applyProtection="1">
      <alignment horizontal="center" vertical="top" wrapText="1"/>
      <protection locked="0"/>
    </xf>
    <xf numFmtId="0" fontId="4" fillId="0" borderId="57" xfId="0" applyNumberFormat="1" applyFont="1" applyFill="1" applyBorder="1" applyAlignment="1" applyProtection="1">
      <alignment horizontal="center" vertical="top" wrapText="1" shrinkToFit="1"/>
      <protection locked="0"/>
    </xf>
    <xf numFmtId="0" fontId="4" fillId="0" borderId="55" xfId="0" applyNumberFormat="1" applyFont="1" applyFill="1" applyBorder="1" applyAlignment="1" applyProtection="1">
      <alignment horizontal="center" vertical="top" wrapText="1" shrinkToFit="1"/>
      <protection locked="0"/>
    </xf>
    <xf numFmtId="0" fontId="4" fillId="0" borderId="58" xfId="0" applyNumberFormat="1" applyFont="1" applyFill="1" applyBorder="1" applyAlignment="1" applyProtection="1">
      <alignment horizontal="center" vertical="top" wrapText="1" shrinkToFit="1"/>
      <protection locked="0"/>
    </xf>
    <xf numFmtId="164" fontId="7" fillId="0" borderId="59" xfId="0" applyNumberFormat="1" applyFont="1" applyFill="1" applyBorder="1" applyAlignment="1" applyProtection="1">
      <alignment vertical="top" wrapText="1" readingOrder="1"/>
      <protection locked="0"/>
    </xf>
    <xf numFmtId="164" fontId="7" fillId="0" borderId="57" xfId="0" applyNumberFormat="1" applyFont="1" applyFill="1" applyBorder="1" applyAlignment="1" applyProtection="1">
      <alignment vertical="top" wrapText="1" readingOrder="1"/>
      <protection locked="0"/>
    </xf>
    <xf numFmtId="49" fontId="7" fillId="0" borderId="43" xfId="0" applyNumberFormat="1" applyFont="1" applyFill="1" applyBorder="1" applyAlignment="1" applyProtection="1">
      <alignment horizontal="center" vertical="top" wrapText="1" readingOrder="1"/>
      <protection locked="0"/>
    </xf>
    <xf numFmtId="0" fontId="4" fillId="0" borderId="59" xfId="0" applyFont="1" applyFill="1" applyBorder="1" applyAlignment="1" applyProtection="1">
      <alignment horizontal="center" vertical="center" wrapText="1" readingOrder="1"/>
      <protection locked="0"/>
    </xf>
    <xf numFmtId="0" fontId="4" fillId="0" borderId="6" xfId="0" applyFont="1" applyFill="1" applyBorder="1" applyAlignment="1">
      <alignment horizontal="center" vertical="top" wrapText="1"/>
    </xf>
    <xf numFmtId="49" fontId="4" fillId="0" borderId="7" xfId="0" applyNumberFormat="1" applyFont="1" applyFill="1" applyBorder="1" applyAlignment="1" applyProtection="1">
      <alignment horizontal="center" vertical="center" wrapText="1" readingOrder="1"/>
      <protection locked="0"/>
    </xf>
    <xf numFmtId="164" fontId="4" fillId="0" borderId="33" xfId="0" applyNumberFormat="1" applyFont="1" applyFill="1" applyBorder="1" applyAlignment="1" applyProtection="1">
      <alignment vertical="top" wrapText="1" readingOrder="1"/>
      <protection locked="0"/>
    </xf>
    <xf numFmtId="49" fontId="4" fillId="0" borderId="51" xfId="0" applyNumberFormat="1" applyFont="1" applyFill="1" applyBorder="1" applyAlignment="1" applyProtection="1">
      <alignment horizontal="center" vertical="top" wrapText="1" readingOrder="1"/>
      <protection locked="0"/>
    </xf>
    <xf numFmtId="166" fontId="4" fillId="0" borderId="51" xfId="0" applyNumberFormat="1" applyFont="1" applyFill="1" applyBorder="1" applyAlignment="1" applyProtection="1">
      <alignment vertical="top" wrapText="1" readingOrder="1"/>
      <protection locked="0"/>
    </xf>
    <xf numFmtId="49" fontId="4" fillId="0" borderId="33" xfId="0" applyNumberFormat="1" applyFont="1" applyFill="1" applyBorder="1" applyAlignment="1" applyProtection="1">
      <alignment horizontal="center" vertical="top" wrapText="1" readingOrder="1"/>
      <protection locked="0"/>
    </xf>
    <xf numFmtId="0" fontId="4" fillId="0" borderId="1" xfId="0" applyFont="1" applyFill="1" applyBorder="1" applyAlignment="1" applyProtection="1">
      <alignment vertical="top" wrapText="1"/>
      <protection locked="0"/>
    </xf>
    <xf numFmtId="14" fontId="3" fillId="0" borderId="59" xfId="0" applyNumberFormat="1" applyFont="1" applyFill="1" applyBorder="1" applyAlignment="1" applyProtection="1">
      <alignment horizontal="center" vertical="center" wrapText="1" shrinkToFit="1"/>
      <protection locked="0"/>
    </xf>
    <xf numFmtId="164" fontId="7" fillId="0" borderId="61" xfId="0" applyNumberFormat="1" applyFont="1" applyFill="1" applyBorder="1" applyAlignment="1" applyProtection="1">
      <alignment vertical="top" wrapText="1" readingOrder="1"/>
      <protection locked="0"/>
    </xf>
    <xf numFmtId="164" fontId="7" fillId="0" borderId="51" xfId="0" applyNumberFormat="1" applyFont="1" applyFill="1" applyBorder="1" applyAlignment="1" applyProtection="1">
      <alignment vertical="top" wrapText="1" readingOrder="1"/>
      <protection locked="0"/>
    </xf>
    <xf numFmtId="164" fontId="4" fillId="0" borderId="59" xfId="0" applyNumberFormat="1" applyFont="1" applyFill="1" applyBorder="1" applyAlignment="1" applyProtection="1">
      <alignment vertical="top" wrapText="1" readingOrder="1"/>
      <protection locked="0"/>
    </xf>
    <xf numFmtId="166" fontId="4" fillId="0" borderId="56" xfId="0" applyNumberFormat="1" applyFont="1" applyFill="1" applyBorder="1" applyAlignment="1" applyProtection="1">
      <alignment vertical="top" wrapText="1" readingOrder="1"/>
      <protection locked="0"/>
    </xf>
    <xf numFmtId="0" fontId="4" fillId="0" borderId="36" xfId="0" applyNumberFormat="1" applyFont="1" applyFill="1" applyBorder="1" applyAlignment="1" applyProtection="1">
      <alignment horizontal="center" vertical="top" wrapText="1" shrinkToFit="1"/>
      <protection locked="0"/>
    </xf>
    <xf numFmtId="0" fontId="7" fillId="0" borderId="61" xfId="0" applyFont="1" applyFill="1" applyBorder="1" applyAlignment="1" applyProtection="1">
      <alignment horizontal="center" vertical="top" wrapText="1" readingOrder="1"/>
      <protection locked="0"/>
    </xf>
    <xf numFmtId="0" fontId="3" fillId="0" borderId="61" xfId="0" applyNumberFormat="1" applyFont="1" applyFill="1" applyBorder="1" applyAlignment="1" applyProtection="1">
      <alignment horizontal="center" vertical="top" wrapText="1" shrinkToFit="1"/>
      <protection locked="0"/>
    </xf>
    <xf numFmtId="14" fontId="3" fillId="0" borderId="61" xfId="0" applyNumberFormat="1" applyFont="1" applyFill="1" applyBorder="1" applyAlignment="1" applyProtection="1">
      <alignment horizontal="center" vertical="top" wrapText="1" shrinkToFit="1"/>
      <protection locked="0"/>
    </xf>
    <xf numFmtId="49" fontId="7" fillId="0" borderId="61" xfId="0" applyNumberFormat="1" applyFont="1" applyFill="1" applyBorder="1" applyAlignment="1" applyProtection="1">
      <alignment horizontal="center" vertical="top" wrapText="1" readingOrder="1"/>
      <protection locked="0"/>
    </xf>
    <xf numFmtId="49" fontId="4" fillId="0" borderId="0" xfId="0" applyNumberFormat="1" applyFont="1" applyFill="1" applyBorder="1" applyAlignment="1">
      <alignment horizontal="center" vertical="top" wrapText="1"/>
    </xf>
    <xf numFmtId="0" fontId="3" fillId="0" borderId="51" xfId="0" applyNumberFormat="1" applyFont="1" applyFill="1" applyBorder="1" applyAlignment="1" applyProtection="1">
      <alignment horizontal="center" vertical="top" wrapText="1" shrinkToFit="1"/>
      <protection locked="0"/>
    </xf>
    <xf numFmtId="14" fontId="3" fillId="0" borderId="51" xfId="0" applyNumberFormat="1" applyFont="1" applyFill="1" applyBorder="1" applyAlignment="1" applyProtection="1">
      <alignment horizontal="center" vertical="top" wrapText="1" shrinkToFit="1"/>
      <protection locked="0"/>
    </xf>
    <xf numFmtId="0" fontId="15" fillId="0" borderId="62" xfId="0" applyFont="1" applyFill="1" applyBorder="1" applyAlignment="1">
      <alignment horizontal="justify" vertical="top" wrapText="1"/>
    </xf>
    <xf numFmtId="0" fontId="4" fillId="0" borderId="56" xfId="0" applyFont="1" applyFill="1" applyBorder="1" applyAlignment="1" applyProtection="1">
      <alignment horizontal="left" vertical="top" wrapText="1" readingOrder="1"/>
      <protection locked="0"/>
    </xf>
    <xf numFmtId="49" fontId="4" fillId="0" borderId="56" xfId="0" applyNumberFormat="1" applyFont="1" applyFill="1" applyBorder="1" applyAlignment="1" applyProtection="1">
      <alignment horizontal="center" vertical="top" wrapText="1" readingOrder="1"/>
      <protection locked="0"/>
    </xf>
    <xf numFmtId="0" fontId="4" fillId="0" borderId="56" xfId="0" applyFont="1" applyFill="1" applyBorder="1" applyAlignment="1" applyProtection="1">
      <alignment vertical="top" wrapText="1" readingOrder="1"/>
      <protection locked="0"/>
    </xf>
    <xf numFmtId="0" fontId="4" fillId="0" borderId="56" xfId="0" applyFont="1" applyFill="1" applyBorder="1" applyAlignment="1">
      <alignment horizontal="center" vertical="top" wrapText="1"/>
    </xf>
    <xf numFmtId="0" fontId="4" fillId="0" borderId="56" xfId="0" applyNumberFormat="1" applyFont="1" applyFill="1" applyBorder="1" applyAlignment="1" applyProtection="1">
      <alignment horizontal="center" vertical="top" wrapText="1" shrinkToFit="1"/>
      <protection locked="0"/>
    </xf>
    <xf numFmtId="14" fontId="4" fillId="0" borderId="56" xfId="0" applyNumberFormat="1" applyFont="1" applyFill="1" applyBorder="1" applyAlignment="1" applyProtection="1">
      <alignment horizontal="center" vertical="top" wrapText="1" shrinkToFit="1"/>
      <protection locked="0"/>
    </xf>
    <xf numFmtId="164" fontId="7" fillId="0" borderId="37" xfId="0" applyNumberFormat="1" applyFont="1" applyFill="1" applyBorder="1" applyAlignment="1" applyProtection="1">
      <alignment vertical="top" wrapText="1" readingOrder="1"/>
      <protection locked="0"/>
    </xf>
    <xf numFmtId="0" fontId="3" fillId="0" borderId="56" xfId="1" applyNumberFormat="1" applyFont="1" applyFill="1" applyBorder="1" applyAlignment="1">
      <alignment horizontal="center" vertical="top" wrapText="1" readingOrder="1"/>
    </xf>
    <xf numFmtId="0" fontId="6" fillId="0" borderId="56" xfId="0" applyNumberFormat="1" applyFont="1" applyFill="1" applyBorder="1" applyAlignment="1" applyProtection="1">
      <alignment horizontal="center" vertical="top" wrapText="1"/>
    </xf>
    <xf numFmtId="0" fontId="7" fillId="0" borderId="56" xfId="0" applyFont="1" applyFill="1" applyBorder="1" applyAlignment="1" applyProtection="1">
      <alignment horizontal="center" vertical="top" wrapText="1" readingOrder="1"/>
      <protection locked="0"/>
    </xf>
    <xf numFmtId="0" fontId="4" fillId="0" borderId="63" xfId="0" applyFont="1" applyFill="1" applyBorder="1" applyAlignment="1">
      <alignment horizontal="center" vertical="top" wrapText="1"/>
    </xf>
    <xf numFmtId="0" fontId="4" fillId="0" borderId="63" xfId="0" applyFont="1" applyFill="1" applyBorder="1" applyAlignment="1" applyProtection="1">
      <alignment vertical="top" wrapText="1" readingOrder="1"/>
      <protection locked="0"/>
    </xf>
    <xf numFmtId="0" fontId="4" fillId="0" borderId="63" xfId="0" applyNumberFormat="1" applyFont="1" applyFill="1" applyBorder="1" applyAlignment="1" applyProtection="1">
      <alignment horizontal="center" vertical="top" wrapText="1" shrinkToFit="1"/>
      <protection locked="0"/>
    </xf>
    <xf numFmtId="14" fontId="4" fillId="0" borderId="63" xfId="0" applyNumberFormat="1" applyFont="1" applyFill="1" applyBorder="1" applyAlignment="1" applyProtection="1">
      <alignment horizontal="center" vertical="top" wrapText="1" shrinkToFit="1"/>
      <protection locked="0"/>
    </xf>
    <xf numFmtId="166" fontId="4" fillId="0" borderId="63" xfId="0" applyNumberFormat="1" applyFont="1" applyFill="1" applyBorder="1" applyAlignment="1" applyProtection="1">
      <alignment vertical="top" wrapText="1" readingOrder="1"/>
      <protection locked="0"/>
    </xf>
    <xf numFmtId="0" fontId="4" fillId="0" borderId="64" xfId="0" applyFont="1" applyFill="1" applyBorder="1" applyAlignment="1" applyProtection="1">
      <alignment vertical="top" wrapText="1" readingOrder="1"/>
      <protection locked="0"/>
    </xf>
    <xf numFmtId="49" fontId="4" fillId="0" borderId="64" xfId="0" applyNumberFormat="1" applyFont="1" applyFill="1" applyBorder="1" applyAlignment="1" applyProtection="1">
      <alignment horizontal="center" vertical="top" wrapText="1" readingOrder="1"/>
      <protection locked="0"/>
    </xf>
    <xf numFmtId="0" fontId="4" fillId="0" borderId="64" xfId="0" applyFont="1" applyFill="1" applyBorder="1" applyAlignment="1" applyProtection="1">
      <alignment horizontal="center" vertical="top" wrapText="1" readingOrder="1"/>
      <protection locked="0"/>
    </xf>
    <xf numFmtId="166" fontId="4" fillId="0" borderId="64" xfId="0" applyNumberFormat="1" applyFont="1" applyFill="1" applyBorder="1" applyAlignment="1" applyProtection="1">
      <alignment vertical="top" wrapText="1" readingOrder="1"/>
      <protection locked="0"/>
    </xf>
    <xf numFmtId="4" fontId="7" fillId="0" borderId="6" xfId="0" applyNumberFormat="1" applyFont="1" applyFill="1" applyBorder="1" applyAlignment="1" applyProtection="1">
      <alignment vertical="top" wrapText="1" readingOrder="1"/>
      <protection locked="0"/>
    </xf>
    <xf numFmtId="0" fontId="4" fillId="0" borderId="56" xfId="0" applyFont="1" applyFill="1" applyBorder="1" applyAlignment="1" applyProtection="1">
      <alignment horizontal="center" vertical="top" wrapText="1" readingOrder="1"/>
      <protection locked="0"/>
    </xf>
    <xf numFmtId="0" fontId="7" fillId="0" borderId="36" xfId="0" applyFont="1" applyFill="1" applyBorder="1" applyAlignment="1" applyProtection="1">
      <alignment horizontal="center" vertical="top" wrapText="1" readingOrder="1"/>
      <protection locked="0"/>
    </xf>
    <xf numFmtId="0" fontId="4" fillId="0" borderId="66" xfId="0" applyFont="1" applyFill="1" applyBorder="1" applyAlignment="1" applyProtection="1">
      <alignment vertical="top" wrapText="1" readingOrder="1"/>
      <protection locked="0"/>
    </xf>
    <xf numFmtId="49" fontId="4" fillId="0" borderId="66" xfId="0" applyNumberFormat="1" applyFont="1" applyFill="1" applyBorder="1" applyAlignment="1" applyProtection="1">
      <alignment horizontal="center" vertical="top" wrapText="1" readingOrder="1"/>
      <protection locked="0"/>
    </xf>
    <xf numFmtId="0" fontId="4" fillId="0" borderId="9" xfId="0" applyFont="1" applyFill="1" applyBorder="1" applyAlignment="1" applyProtection="1">
      <alignment vertical="top" wrapText="1" readingOrder="1"/>
      <protection locked="0"/>
    </xf>
    <xf numFmtId="0" fontId="4" fillId="0" borderId="67" xfId="0" applyFont="1" applyFill="1" applyBorder="1" applyAlignment="1" applyProtection="1">
      <alignment vertical="top" wrapText="1" readingOrder="1"/>
      <protection locked="0"/>
    </xf>
    <xf numFmtId="49" fontId="4" fillId="0" borderId="68" xfId="0" applyNumberFormat="1" applyFont="1" applyFill="1" applyBorder="1" applyAlignment="1" applyProtection="1">
      <alignment horizontal="center" vertical="top" wrapText="1" readingOrder="1"/>
      <protection locked="0"/>
    </xf>
    <xf numFmtId="49" fontId="4" fillId="0" borderId="69" xfId="0" applyNumberFormat="1" applyFont="1" applyFill="1" applyBorder="1" applyAlignment="1" applyProtection="1">
      <alignment horizontal="center" vertical="top" wrapText="1" readingOrder="1"/>
      <protection locked="0"/>
    </xf>
    <xf numFmtId="49" fontId="4" fillId="0" borderId="71" xfId="0" applyNumberFormat="1" applyFont="1" applyFill="1" applyBorder="1" applyAlignment="1" applyProtection="1">
      <alignment horizontal="center" vertical="top" wrapText="1" readingOrder="1"/>
      <protection locked="0"/>
    </xf>
    <xf numFmtId="164" fontId="4" fillId="0" borderId="71" xfId="0" applyNumberFormat="1" applyFont="1" applyFill="1" applyBorder="1" applyAlignment="1" applyProtection="1">
      <alignment vertical="top" wrapText="1" readingOrder="1"/>
      <protection locked="0"/>
    </xf>
    <xf numFmtId="164" fontId="4" fillId="0" borderId="66" xfId="0" applyNumberFormat="1" applyFont="1" applyFill="1" applyBorder="1" applyAlignment="1" applyProtection="1">
      <alignment vertical="top" wrapText="1" readingOrder="1"/>
      <protection locked="0"/>
    </xf>
    <xf numFmtId="0" fontId="4" fillId="0" borderId="66" xfId="0" applyNumberFormat="1" applyFont="1" applyFill="1" applyBorder="1" applyAlignment="1" applyProtection="1">
      <alignment horizontal="center" vertical="top" wrapText="1" shrinkToFit="1"/>
      <protection locked="0"/>
    </xf>
    <xf numFmtId="166" fontId="4" fillId="0" borderId="66" xfId="0" applyNumberFormat="1" applyFont="1" applyFill="1" applyBorder="1" applyAlignment="1" applyProtection="1">
      <alignment vertical="top" wrapText="1" readingOrder="1"/>
      <protection locked="0"/>
    </xf>
    <xf numFmtId="49" fontId="4" fillId="0" borderId="70" xfId="0" applyNumberFormat="1" applyFont="1" applyFill="1" applyBorder="1" applyAlignment="1" applyProtection="1">
      <alignment horizontal="center" vertical="top" wrapText="1" readingOrder="1"/>
      <protection locked="0"/>
    </xf>
    <xf numFmtId="164" fontId="4" fillId="0" borderId="70" xfId="0" applyNumberFormat="1" applyFont="1" applyFill="1" applyBorder="1" applyAlignment="1" applyProtection="1">
      <alignment vertical="top" wrapText="1" readingOrder="1"/>
      <protection locked="0"/>
    </xf>
    <xf numFmtId="0" fontId="4" fillId="0" borderId="72" xfId="0" applyFont="1" applyFill="1" applyBorder="1" applyAlignment="1" applyProtection="1">
      <alignment horizontal="center" vertical="top" wrapText="1" readingOrder="1"/>
      <protection locked="0"/>
    </xf>
    <xf numFmtId="164" fontId="7" fillId="0" borderId="73" xfId="0" applyNumberFormat="1" applyFont="1" applyFill="1" applyBorder="1" applyAlignment="1" applyProtection="1">
      <alignment vertical="top" wrapText="1" readingOrder="1"/>
      <protection locked="0"/>
    </xf>
    <xf numFmtId="164" fontId="4" fillId="0" borderId="73" xfId="0" applyNumberFormat="1" applyFont="1" applyFill="1" applyBorder="1" applyAlignment="1" applyProtection="1">
      <alignment vertical="top" wrapText="1" readingOrder="1"/>
      <protection locked="0"/>
    </xf>
    <xf numFmtId="164" fontId="4" fillId="0" borderId="75" xfId="0" applyNumberFormat="1" applyFont="1" applyFill="1" applyBorder="1" applyAlignment="1" applyProtection="1">
      <alignment vertical="top" wrapText="1" readingOrder="1"/>
      <protection locked="0"/>
    </xf>
    <xf numFmtId="164" fontId="4" fillId="0" borderId="76" xfId="0" applyNumberFormat="1" applyFont="1" applyFill="1" applyBorder="1" applyAlignment="1" applyProtection="1">
      <alignment vertical="top" wrapText="1" readingOrder="1"/>
      <protection locked="0"/>
    </xf>
    <xf numFmtId="164" fontId="4" fillId="0" borderId="67" xfId="0" applyNumberFormat="1" applyFont="1" applyFill="1" applyBorder="1" applyAlignment="1" applyProtection="1">
      <alignment vertical="top" wrapText="1" readingOrder="1"/>
      <protection locked="0"/>
    </xf>
    <xf numFmtId="164" fontId="7" fillId="0" borderId="77" xfId="0" applyNumberFormat="1" applyFont="1" applyFill="1" applyBorder="1" applyAlignment="1" applyProtection="1">
      <alignment vertical="top" wrapText="1" readingOrder="1"/>
      <protection locked="0"/>
    </xf>
    <xf numFmtId="164" fontId="4" fillId="0" borderId="78" xfId="0" applyNumberFormat="1" applyFont="1" applyFill="1" applyBorder="1" applyAlignment="1" applyProtection="1">
      <alignment vertical="top" wrapText="1" readingOrder="1"/>
      <protection locked="0"/>
    </xf>
    <xf numFmtId="0" fontId="7" fillId="0" borderId="72" xfId="0" applyFont="1" applyFill="1" applyBorder="1" applyAlignment="1" applyProtection="1">
      <alignment vertical="top" wrapText="1" readingOrder="1"/>
      <protection locked="0"/>
    </xf>
    <xf numFmtId="164" fontId="4" fillId="0" borderId="72" xfId="0" applyNumberFormat="1" applyFont="1" applyFill="1" applyBorder="1" applyAlignment="1" applyProtection="1">
      <alignment vertical="top" wrapText="1" readingOrder="1"/>
      <protection locked="0"/>
    </xf>
    <xf numFmtId="166" fontId="4" fillId="0" borderId="79" xfId="0" applyNumberFormat="1" applyFont="1" applyFill="1" applyBorder="1" applyAlignment="1" applyProtection="1">
      <alignment vertical="top" wrapText="1" readingOrder="1"/>
      <protection locked="0"/>
    </xf>
    <xf numFmtId="166" fontId="4" fillId="0" borderId="80" xfId="0" applyNumberFormat="1" applyFont="1" applyFill="1" applyBorder="1" applyAlignment="1" applyProtection="1">
      <alignment vertical="top" wrapText="1" readingOrder="1"/>
      <protection locked="0"/>
    </xf>
    <xf numFmtId="166" fontId="4" fillId="0" borderId="78" xfId="0" applyNumberFormat="1" applyFont="1" applyFill="1" applyBorder="1" applyAlignment="1" applyProtection="1">
      <alignment vertical="top" wrapText="1" readingOrder="1"/>
      <protection locked="0"/>
    </xf>
    <xf numFmtId="166" fontId="4" fillId="0" borderId="73" xfId="0" applyNumberFormat="1" applyFont="1" applyFill="1" applyBorder="1" applyAlignment="1" applyProtection="1">
      <alignment vertical="top" wrapText="1" readingOrder="1"/>
      <protection locked="0"/>
    </xf>
    <xf numFmtId="166" fontId="4" fillId="0" borderId="81" xfId="0" applyNumberFormat="1" applyFont="1" applyFill="1" applyBorder="1" applyAlignment="1" applyProtection="1">
      <alignment vertical="top" wrapText="1" readingOrder="1"/>
      <protection locked="0"/>
    </xf>
    <xf numFmtId="166" fontId="7" fillId="0" borderId="66" xfId="0" applyNumberFormat="1" applyFont="1" applyFill="1" applyBorder="1" applyAlignment="1" applyProtection="1">
      <alignment vertical="top" wrapText="1" readingOrder="1"/>
      <protection locked="0"/>
    </xf>
    <xf numFmtId="166" fontId="4" fillId="0" borderId="72" xfId="0" applyNumberFormat="1" applyFont="1" applyFill="1" applyBorder="1" applyAlignment="1" applyProtection="1">
      <alignment vertical="top" wrapText="1" readingOrder="1"/>
      <protection locked="0"/>
    </xf>
    <xf numFmtId="166" fontId="7" fillId="0" borderId="71" xfId="0" applyNumberFormat="1" applyFont="1" applyFill="1" applyBorder="1" applyAlignment="1" applyProtection="1">
      <alignment vertical="top" wrapText="1" readingOrder="1"/>
      <protection locked="0"/>
    </xf>
    <xf numFmtId="0" fontId="7" fillId="0" borderId="75" xfId="0" applyFont="1" applyFill="1" applyBorder="1" applyAlignment="1" applyProtection="1">
      <alignment vertical="top" wrapText="1" readingOrder="1"/>
      <protection locked="0"/>
    </xf>
    <xf numFmtId="0" fontId="7" fillId="0" borderId="76" xfId="0" applyFont="1" applyFill="1" applyBorder="1" applyAlignment="1" applyProtection="1">
      <alignment vertical="top" wrapText="1" readingOrder="1"/>
      <protection locked="0"/>
    </xf>
    <xf numFmtId="164" fontId="7" fillId="0" borderId="76" xfId="0" applyNumberFormat="1" applyFont="1" applyFill="1" applyBorder="1" applyAlignment="1" applyProtection="1">
      <alignment vertical="top" wrapText="1" readingOrder="1"/>
      <protection locked="0"/>
    </xf>
    <xf numFmtId="4" fontId="4" fillId="0" borderId="67" xfId="0" applyNumberFormat="1" applyFont="1" applyFill="1" applyBorder="1" applyAlignment="1" applyProtection="1">
      <alignment horizontal="right" vertical="center" wrapText="1" readingOrder="1"/>
      <protection locked="0"/>
    </xf>
    <xf numFmtId="164" fontId="4" fillId="0" borderId="79" xfId="0" applyNumberFormat="1" applyFont="1" applyFill="1" applyBorder="1" applyAlignment="1" applyProtection="1">
      <alignment vertical="top" wrapText="1" readingOrder="1"/>
      <protection locked="0"/>
    </xf>
    <xf numFmtId="164" fontId="4" fillId="0" borderId="82" xfId="0" applyNumberFormat="1" applyFont="1" applyFill="1" applyBorder="1" applyAlignment="1" applyProtection="1">
      <alignment vertical="top" wrapText="1" readingOrder="1"/>
      <protection locked="0"/>
    </xf>
    <xf numFmtId="164" fontId="7" fillId="0" borderId="81" xfId="0" applyNumberFormat="1" applyFont="1" applyFill="1" applyBorder="1" applyAlignment="1" applyProtection="1">
      <alignment vertical="top" wrapText="1" readingOrder="1"/>
      <protection locked="0"/>
    </xf>
    <xf numFmtId="164" fontId="4" fillId="0" borderId="81" xfId="0" applyNumberFormat="1" applyFont="1" applyFill="1" applyBorder="1" applyAlignment="1" applyProtection="1">
      <alignment vertical="top" wrapText="1" readingOrder="1"/>
      <protection locked="0"/>
    </xf>
    <xf numFmtId="164" fontId="7" fillId="0" borderId="71" xfId="0" applyNumberFormat="1" applyFont="1" applyFill="1" applyBorder="1" applyAlignment="1" applyProtection="1">
      <alignment vertical="top" wrapText="1" readingOrder="1"/>
      <protection locked="0"/>
    </xf>
    <xf numFmtId="165" fontId="4" fillId="0" borderId="73" xfId="0" applyNumberFormat="1" applyFont="1" applyFill="1" applyBorder="1" applyAlignment="1" applyProtection="1">
      <alignment vertical="top" wrapText="1" readingOrder="1"/>
      <protection locked="0"/>
    </xf>
    <xf numFmtId="165" fontId="4" fillId="0" borderId="78" xfId="0" applyNumberFormat="1" applyFont="1" applyFill="1" applyBorder="1" applyAlignment="1" applyProtection="1">
      <alignment vertical="top" wrapText="1" readingOrder="1"/>
      <protection locked="0"/>
    </xf>
    <xf numFmtId="165" fontId="4" fillId="0" borderId="81" xfId="0" applyNumberFormat="1" applyFont="1" applyFill="1" applyBorder="1" applyAlignment="1" applyProtection="1">
      <alignment vertical="top" wrapText="1" readingOrder="1"/>
      <protection locked="0"/>
    </xf>
    <xf numFmtId="164" fontId="7" fillId="0" borderId="66" xfId="0" applyNumberFormat="1" applyFont="1" applyFill="1" applyBorder="1" applyAlignment="1" applyProtection="1">
      <alignment vertical="top" wrapText="1" readingOrder="1"/>
      <protection locked="0"/>
    </xf>
    <xf numFmtId="164" fontId="7" fillId="0" borderId="78" xfId="0" applyNumberFormat="1" applyFont="1" applyFill="1" applyBorder="1" applyAlignment="1" applyProtection="1">
      <alignment vertical="top" wrapText="1" readingOrder="1"/>
      <protection locked="0"/>
    </xf>
    <xf numFmtId="166" fontId="4" fillId="0" borderId="77" xfId="0" applyNumberFormat="1" applyFont="1" applyFill="1" applyBorder="1" applyAlignment="1" applyProtection="1">
      <alignment vertical="top" wrapText="1" readingOrder="1"/>
      <protection locked="0"/>
    </xf>
    <xf numFmtId="166" fontId="4" fillId="0" borderId="67" xfId="0" applyNumberFormat="1" applyFont="1" applyFill="1" applyBorder="1" applyAlignment="1" applyProtection="1">
      <alignment vertical="top" wrapText="1" readingOrder="1"/>
      <protection locked="0"/>
    </xf>
    <xf numFmtId="166" fontId="4" fillId="0" borderId="71" xfId="0" applyNumberFormat="1" applyFont="1" applyFill="1" applyBorder="1" applyAlignment="1" applyProtection="1">
      <alignment vertical="top" wrapText="1" readingOrder="1"/>
      <protection locked="0"/>
    </xf>
    <xf numFmtId="164" fontId="4" fillId="0" borderId="77" xfId="0" applyNumberFormat="1" applyFont="1" applyFill="1" applyBorder="1" applyAlignment="1" applyProtection="1">
      <alignment vertical="top" wrapText="1" readingOrder="1"/>
      <protection locked="0"/>
    </xf>
    <xf numFmtId="164" fontId="7" fillId="0" borderId="67" xfId="0" applyNumberFormat="1" applyFont="1" applyFill="1" applyBorder="1" applyAlignment="1" applyProtection="1">
      <alignment vertical="top" wrapText="1" readingOrder="1"/>
      <protection locked="0"/>
    </xf>
    <xf numFmtId="164" fontId="7" fillId="0" borderId="75" xfId="0" applyNumberFormat="1" applyFont="1" applyFill="1" applyBorder="1" applyAlignment="1" applyProtection="1">
      <alignment vertical="top" wrapText="1" readingOrder="1"/>
      <protection locked="0"/>
    </xf>
    <xf numFmtId="164" fontId="7" fillId="0" borderId="72" xfId="0" applyNumberFormat="1" applyFont="1" applyFill="1" applyBorder="1" applyAlignment="1" applyProtection="1">
      <alignment vertical="top" wrapText="1" readingOrder="1"/>
      <protection locked="0"/>
    </xf>
    <xf numFmtId="164" fontId="4" fillId="0" borderId="74" xfId="0" applyNumberFormat="1" applyFont="1" applyFill="1" applyBorder="1" applyAlignment="1" applyProtection="1">
      <alignment vertical="top" wrapText="1" readingOrder="1"/>
      <protection locked="0"/>
    </xf>
    <xf numFmtId="166" fontId="4" fillId="0" borderId="76" xfId="0" applyNumberFormat="1" applyFont="1" applyFill="1" applyBorder="1" applyAlignment="1" applyProtection="1">
      <alignment vertical="top" wrapText="1" readingOrder="1"/>
      <protection locked="0"/>
    </xf>
    <xf numFmtId="164" fontId="4" fillId="0" borderId="80" xfId="0" applyNumberFormat="1" applyFont="1" applyFill="1" applyBorder="1" applyAlignment="1" applyProtection="1">
      <alignment vertical="top" wrapText="1" readingOrder="1"/>
      <protection locked="0"/>
    </xf>
    <xf numFmtId="166" fontId="4" fillId="0" borderId="75" xfId="0" applyNumberFormat="1" applyFont="1" applyFill="1" applyBorder="1" applyAlignment="1" applyProtection="1">
      <alignment vertical="top" wrapText="1" readingOrder="1"/>
      <protection locked="0"/>
    </xf>
    <xf numFmtId="0" fontId="4" fillId="0" borderId="75" xfId="0" applyFont="1" applyFill="1" applyBorder="1" applyAlignment="1" applyProtection="1">
      <alignment vertical="top" wrapText="1" readingOrder="1"/>
      <protection locked="0"/>
    </xf>
    <xf numFmtId="166" fontId="4" fillId="0" borderId="80" xfId="0" applyNumberFormat="1" applyFont="1" applyFill="1" applyBorder="1" applyAlignment="1" applyProtection="1">
      <alignment horizontal="right" vertical="top" wrapText="1" readingOrder="1"/>
      <protection locked="0"/>
    </xf>
    <xf numFmtId="164" fontId="4" fillId="0" borderId="80" xfId="0" applyNumberFormat="1" applyFont="1" applyFill="1" applyBorder="1" applyAlignment="1" applyProtection="1">
      <alignment horizontal="right" vertical="top" wrapText="1" readingOrder="1"/>
      <protection locked="0"/>
    </xf>
    <xf numFmtId="164" fontId="4" fillId="0" borderId="83" xfId="0" applyNumberFormat="1" applyFont="1" applyFill="1" applyBorder="1" applyAlignment="1" applyProtection="1">
      <alignment vertical="top" wrapText="1" readingOrder="1"/>
      <protection locked="0"/>
    </xf>
    <xf numFmtId="0" fontId="7" fillId="0" borderId="77" xfId="0" applyFont="1" applyFill="1" applyBorder="1" applyAlignment="1" applyProtection="1">
      <alignment vertical="top" wrapText="1" readingOrder="1"/>
      <protection locked="0"/>
    </xf>
    <xf numFmtId="166" fontId="4" fillId="0" borderId="78" xfId="0" applyNumberFormat="1" applyFont="1" applyFill="1" applyBorder="1" applyAlignment="1" applyProtection="1">
      <alignment horizontal="right" vertical="top" wrapText="1" readingOrder="1"/>
      <protection locked="0"/>
    </xf>
    <xf numFmtId="166" fontId="7" fillId="0" borderId="80" xfId="0" applyNumberFormat="1" applyFont="1" applyFill="1" applyBorder="1" applyAlignment="1" applyProtection="1">
      <alignment vertical="top" wrapText="1" readingOrder="1"/>
      <protection locked="0"/>
    </xf>
    <xf numFmtId="166" fontId="7" fillId="0" borderId="78" xfId="0" applyNumberFormat="1" applyFont="1" applyFill="1" applyBorder="1" applyAlignment="1" applyProtection="1">
      <alignment horizontal="right" vertical="top" wrapText="1" readingOrder="1"/>
      <protection locked="0"/>
    </xf>
    <xf numFmtId="4" fontId="7" fillId="0" borderId="80" xfId="0" applyNumberFormat="1" applyFont="1" applyFill="1" applyBorder="1" applyAlignment="1" applyProtection="1">
      <alignment vertical="top" wrapText="1" readingOrder="1"/>
      <protection locked="0"/>
    </xf>
    <xf numFmtId="0" fontId="7" fillId="0" borderId="16" xfId="0" applyFont="1" applyFill="1" applyBorder="1" applyAlignment="1" applyProtection="1">
      <alignment horizontal="center" vertical="top" wrapText="1" readingOrder="1"/>
      <protection locked="0"/>
    </xf>
    <xf numFmtId="49" fontId="4" fillId="0" borderId="84" xfId="0" applyNumberFormat="1" applyFont="1" applyFill="1" applyBorder="1" applyAlignment="1" applyProtection="1">
      <alignment horizontal="center" vertical="top" wrapText="1" readingOrder="1"/>
      <protection locked="0"/>
    </xf>
    <xf numFmtId="0" fontId="7" fillId="0" borderId="81" xfId="0" applyFont="1" applyFill="1" applyBorder="1" applyAlignment="1" applyProtection="1">
      <alignment horizontal="center" vertical="top" wrapText="1" readingOrder="1"/>
      <protection locked="0"/>
    </xf>
    <xf numFmtId="0" fontId="6" fillId="0" borderId="6" xfId="0" applyNumberFormat="1" applyFont="1" applyFill="1" applyBorder="1" applyAlignment="1" applyProtection="1">
      <alignment horizontal="center" vertical="top" wrapText="1"/>
    </xf>
    <xf numFmtId="49" fontId="4" fillId="0" borderId="41" xfId="0" applyNumberFormat="1" applyFont="1" applyFill="1" applyBorder="1" applyAlignment="1" applyProtection="1">
      <alignment horizontal="center" vertical="top" wrapText="1" readingOrder="1"/>
      <protection locked="0"/>
    </xf>
    <xf numFmtId="49" fontId="4" fillId="0" borderId="74" xfId="0" applyNumberFormat="1" applyFont="1" applyFill="1" applyBorder="1" applyAlignment="1" applyProtection="1">
      <alignment horizontal="center" vertical="top" wrapText="1" readingOrder="1"/>
      <protection locked="0"/>
    </xf>
    <xf numFmtId="49" fontId="4" fillId="0" borderId="23" xfId="0" applyNumberFormat="1" applyFont="1" applyFill="1" applyBorder="1" applyAlignment="1" applyProtection="1">
      <alignment horizontal="center" vertical="top" wrapText="1" readingOrder="1"/>
      <protection locked="0"/>
    </xf>
    <xf numFmtId="0" fontId="4" fillId="0" borderId="81" xfId="0" applyFont="1" applyFill="1" applyBorder="1" applyAlignment="1" applyProtection="1">
      <alignment vertical="top" wrapText="1" readingOrder="1"/>
      <protection locked="0"/>
    </xf>
    <xf numFmtId="49" fontId="4" fillId="0" borderId="81" xfId="0" applyNumberFormat="1" applyFont="1" applyFill="1" applyBorder="1" applyAlignment="1" applyProtection="1">
      <alignment horizontal="center" vertical="top" wrapText="1" readingOrder="1"/>
      <protection locked="0"/>
    </xf>
    <xf numFmtId="0" fontId="3" fillId="0" borderId="81" xfId="0" applyNumberFormat="1" applyFont="1" applyFill="1" applyBorder="1" applyAlignment="1" applyProtection="1">
      <alignment horizontal="center" vertical="top" wrapText="1" shrinkToFit="1"/>
      <protection locked="0"/>
    </xf>
    <xf numFmtId="0" fontId="4" fillId="0" borderId="81" xfId="0" applyFont="1" applyFill="1" applyBorder="1" applyAlignment="1" applyProtection="1">
      <alignment vertical="top" wrapText="1"/>
      <protection locked="0"/>
    </xf>
    <xf numFmtId="0" fontId="4" fillId="0" borderId="81" xfId="1" applyNumberFormat="1" applyFont="1" applyFill="1" applyBorder="1" applyAlignment="1">
      <alignment horizontal="center" vertical="top" wrapText="1"/>
    </xf>
    <xf numFmtId="0" fontId="4" fillId="0" borderId="81" xfId="0" applyNumberFormat="1" applyFont="1" applyFill="1" applyBorder="1" applyAlignment="1" applyProtection="1">
      <alignment horizontal="center" vertical="top" wrapText="1" shrinkToFit="1"/>
      <protection locked="0"/>
    </xf>
    <xf numFmtId="0" fontId="4" fillId="0" borderId="78" xfId="0" applyNumberFormat="1" applyFont="1" applyFill="1" applyBorder="1" applyAlignment="1" applyProtection="1">
      <alignment vertical="top" wrapText="1" shrinkToFit="1"/>
      <protection locked="0"/>
    </xf>
    <xf numFmtId="0" fontId="6" fillId="0" borderId="72" xfId="0" applyNumberFormat="1" applyFont="1" applyFill="1" applyBorder="1" applyAlignment="1" applyProtection="1">
      <alignment horizontal="center" vertical="top" wrapText="1"/>
    </xf>
    <xf numFmtId="14" fontId="4" fillId="0" borderId="78" xfId="0" applyNumberFormat="1" applyFont="1" applyFill="1" applyBorder="1" applyAlignment="1" applyProtection="1">
      <alignment vertical="top" wrapText="1" shrinkToFit="1"/>
      <protection locked="0"/>
    </xf>
    <xf numFmtId="49" fontId="4" fillId="0" borderId="80" xfId="0" applyNumberFormat="1" applyFont="1" applyFill="1" applyBorder="1" applyAlignment="1" applyProtection="1">
      <alignment horizontal="center" vertical="top" wrapText="1" readingOrder="1"/>
      <protection locked="0"/>
    </xf>
    <xf numFmtId="0" fontId="4" fillId="0" borderId="36" xfId="0" applyFont="1" applyFill="1" applyBorder="1" applyAlignment="1">
      <alignment horizontal="center" vertical="top" wrapText="1"/>
    </xf>
    <xf numFmtId="0" fontId="4" fillId="0" borderId="80" xfId="0" applyFont="1" applyFill="1" applyBorder="1" applyAlignment="1" applyProtection="1">
      <alignment vertical="top" wrapText="1" readingOrder="1"/>
      <protection locked="0"/>
    </xf>
    <xf numFmtId="0" fontId="7" fillId="0" borderId="51" xfId="0" applyFont="1" applyFill="1" applyBorder="1" applyAlignment="1" applyProtection="1">
      <alignment horizontal="left" vertical="top" wrapText="1" readingOrder="1"/>
      <protection locked="0"/>
    </xf>
    <xf numFmtId="49" fontId="7" fillId="0" borderId="51" xfId="0" applyNumberFormat="1" applyFont="1" applyFill="1" applyBorder="1" applyAlignment="1" applyProtection="1">
      <alignment horizontal="center" vertical="top" wrapText="1" readingOrder="1"/>
      <protection locked="0"/>
    </xf>
    <xf numFmtId="0" fontId="6" fillId="0" borderId="51" xfId="0" applyNumberFormat="1" applyFont="1" applyFill="1" applyBorder="1" applyAlignment="1" applyProtection="1">
      <alignment horizontal="center" vertical="top" wrapText="1" shrinkToFit="1" readingOrder="1"/>
      <protection locked="0"/>
    </xf>
    <xf numFmtId="0" fontId="6" fillId="0" borderId="89" xfId="0" applyNumberFormat="1" applyFont="1" applyFill="1" applyBorder="1" applyAlignment="1" applyProtection="1">
      <alignment horizontal="center" vertical="top" wrapText="1" shrinkToFit="1" readingOrder="1"/>
      <protection locked="0"/>
    </xf>
    <xf numFmtId="0" fontId="7" fillId="0" borderId="90" xfId="0" applyFont="1" applyFill="1" applyBorder="1" applyAlignment="1" applyProtection="1">
      <alignment horizontal="center" vertical="top" wrapText="1" readingOrder="1"/>
      <protection locked="0"/>
    </xf>
    <xf numFmtId="49" fontId="4" fillId="0" borderId="91" xfId="0" applyNumberFormat="1" applyFont="1" applyFill="1" applyBorder="1" applyAlignment="1" applyProtection="1">
      <alignment horizontal="center" vertical="top" wrapText="1" readingOrder="1"/>
      <protection locked="0"/>
    </xf>
    <xf numFmtId="49" fontId="4" fillId="0" borderId="78" xfId="0" applyNumberFormat="1" applyFont="1" applyFill="1" applyBorder="1" applyAlignment="1" applyProtection="1">
      <alignment horizontal="center" vertical="top" wrapText="1" readingOrder="1"/>
      <protection locked="0"/>
    </xf>
    <xf numFmtId="49" fontId="4" fillId="0" borderId="92" xfId="0" applyNumberFormat="1" applyFont="1" applyFill="1" applyBorder="1" applyAlignment="1" applyProtection="1">
      <alignment horizontal="center" vertical="top" wrapText="1" readingOrder="1"/>
      <protection locked="0"/>
    </xf>
    <xf numFmtId="166" fontId="4" fillId="0" borderId="70" xfId="0" applyNumberFormat="1" applyFont="1" applyFill="1" applyBorder="1" applyAlignment="1" applyProtection="1">
      <alignment vertical="top" wrapText="1" readingOrder="1"/>
      <protection locked="0"/>
    </xf>
    <xf numFmtId="0" fontId="10" fillId="0" borderId="78" xfId="0" applyNumberFormat="1" applyFont="1" applyFill="1" applyBorder="1" applyAlignment="1" applyProtection="1">
      <alignment horizontal="center" vertical="top" wrapText="1"/>
    </xf>
    <xf numFmtId="49" fontId="7" fillId="0" borderId="92" xfId="0" applyNumberFormat="1" applyFont="1" applyFill="1" applyBorder="1" applyAlignment="1" applyProtection="1">
      <alignment horizontal="center" vertical="top" wrapText="1" readingOrder="1"/>
      <protection locked="0"/>
    </xf>
    <xf numFmtId="0" fontId="7" fillId="0" borderId="92" xfId="0" applyFont="1" applyFill="1" applyBorder="1" applyAlignment="1" applyProtection="1">
      <alignment vertical="top" wrapText="1" readingOrder="1"/>
      <protection locked="0"/>
    </xf>
    <xf numFmtId="0" fontId="10" fillId="0" borderId="92" xfId="0" applyNumberFormat="1" applyFont="1" applyFill="1" applyBorder="1" applyAlignment="1" applyProtection="1">
      <alignment horizontal="center" vertical="top" wrapText="1"/>
    </xf>
    <xf numFmtId="0" fontId="6" fillId="0" borderId="92" xfId="0" applyNumberFormat="1" applyFont="1" applyFill="1" applyBorder="1" applyAlignment="1" applyProtection="1">
      <alignment horizontal="center" vertical="top" wrapText="1"/>
    </xf>
    <xf numFmtId="164" fontId="7" fillId="0" borderId="92" xfId="0" applyNumberFormat="1" applyFont="1" applyFill="1" applyBorder="1" applyAlignment="1" applyProtection="1">
      <alignment vertical="top" wrapText="1" readingOrder="1"/>
      <protection locked="0"/>
    </xf>
    <xf numFmtId="0" fontId="7" fillId="0" borderId="65" xfId="0" applyFont="1" applyFill="1" applyBorder="1" applyAlignment="1" applyProtection="1">
      <alignment vertical="top" wrapText="1" readingOrder="1"/>
      <protection locked="0"/>
    </xf>
    <xf numFmtId="0" fontId="10" fillId="0" borderId="65" xfId="0" applyNumberFormat="1" applyFont="1" applyFill="1" applyBorder="1" applyAlignment="1" applyProtection="1">
      <alignment horizontal="center" vertical="top" wrapText="1"/>
    </xf>
    <xf numFmtId="49" fontId="7" fillId="0" borderId="78" xfId="0" applyNumberFormat="1" applyFont="1" applyFill="1" applyBorder="1" applyAlignment="1" applyProtection="1">
      <alignment horizontal="center" vertical="top" wrapText="1" readingOrder="1"/>
      <protection locked="0"/>
    </xf>
    <xf numFmtId="0" fontId="7" fillId="0" borderId="78" xfId="0" applyFont="1" applyFill="1" applyBorder="1" applyAlignment="1" applyProtection="1">
      <alignment vertical="top" wrapText="1" readingOrder="1"/>
      <protection locked="0"/>
    </xf>
    <xf numFmtId="164" fontId="4" fillId="0" borderId="65" xfId="0" applyNumberFormat="1" applyFont="1" applyFill="1" applyBorder="1" applyAlignment="1" applyProtection="1">
      <alignment vertical="top" wrapText="1" readingOrder="1"/>
      <protection locked="0"/>
    </xf>
    <xf numFmtId="164" fontId="7" fillId="0" borderId="93" xfId="0" applyNumberFormat="1" applyFont="1" applyFill="1" applyBorder="1" applyAlignment="1" applyProtection="1">
      <alignment vertical="top" wrapText="1" readingOrder="1"/>
      <protection locked="0"/>
    </xf>
    <xf numFmtId="164" fontId="7" fillId="0" borderId="94" xfId="0" applyNumberFormat="1" applyFont="1" applyFill="1" applyBorder="1" applyAlignment="1" applyProtection="1">
      <alignment vertical="top" wrapText="1" readingOrder="1"/>
      <protection locked="0"/>
    </xf>
    <xf numFmtId="164" fontId="7" fillId="0" borderId="95" xfId="0" applyNumberFormat="1" applyFont="1" applyFill="1" applyBorder="1" applyAlignment="1" applyProtection="1">
      <alignment vertical="top" wrapText="1" readingOrder="1"/>
      <protection locked="0"/>
    </xf>
    <xf numFmtId="0" fontId="4" fillId="0" borderId="96" xfId="0" applyNumberFormat="1" applyFont="1" applyFill="1" applyBorder="1" applyAlignment="1" applyProtection="1">
      <alignment horizontal="center" vertical="top" wrapText="1" shrinkToFit="1"/>
      <protection locked="0"/>
    </xf>
    <xf numFmtId="14" fontId="4" fillId="0" borderId="96" xfId="0" applyNumberFormat="1" applyFont="1" applyFill="1" applyBorder="1" applyAlignment="1" applyProtection="1">
      <alignment horizontal="center" vertical="top" wrapText="1" shrinkToFit="1"/>
      <protection locked="0"/>
    </xf>
    <xf numFmtId="49" fontId="4" fillId="0" borderId="97" xfId="0" applyNumberFormat="1" applyFont="1" applyFill="1" applyBorder="1" applyAlignment="1" applyProtection="1">
      <alignment horizontal="center" vertical="top" wrapText="1" readingOrder="1"/>
      <protection locked="0"/>
    </xf>
    <xf numFmtId="166" fontId="4" fillId="0" borderId="97" xfId="0" applyNumberFormat="1" applyFont="1" applyFill="1" applyBorder="1" applyAlignment="1" applyProtection="1">
      <alignment vertical="top" wrapText="1" readingOrder="1"/>
      <protection locked="0"/>
    </xf>
    <xf numFmtId="166" fontId="4" fillId="0" borderId="99" xfId="0" applyNumberFormat="1" applyFont="1" applyFill="1" applyBorder="1" applyAlignment="1" applyProtection="1">
      <alignment vertical="top" wrapText="1" readingOrder="1"/>
      <protection locked="0"/>
    </xf>
    <xf numFmtId="49" fontId="4" fillId="0" borderId="99" xfId="0" applyNumberFormat="1" applyFont="1" applyFill="1" applyBorder="1" applyAlignment="1" applyProtection="1">
      <alignment horizontal="center" vertical="top" wrapText="1" readingOrder="1"/>
      <protection locked="0"/>
    </xf>
    <xf numFmtId="0" fontId="4" fillId="0" borderId="99" xfId="0" applyFont="1" applyFill="1" applyBorder="1" applyAlignment="1" applyProtection="1">
      <alignment horizontal="left" vertical="top" wrapText="1" readingOrder="1"/>
      <protection locked="0"/>
    </xf>
    <xf numFmtId="0" fontId="4" fillId="0" borderId="99" xfId="0" applyNumberFormat="1" applyFont="1" applyFill="1" applyBorder="1" applyAlignment="1" applyProtection="1">
      <alignment horizontal="center" vertical="top" wrapText="1" shrinkToFit="1"/>
      <protection locked="0"/>
    </xf>
    <xf numFmtId="14" fontId="4" fillId="0" borderId="99" xfId="0" applyNumberFormat="1" applyFont="1" applyFill="1" applyBorder="1" applyAlignment="1" applyProtection="1">
      <alignment horizontal="center" vertical="top" wrapText="1" shrinkToFit="1"/>
      <protection locked="0"/>
    </xf>
    <xf numFmtId="0" fontId="4" fillId="0" borderId="99" xfId="0" applyFont="1" applyFill="1" applyBorder="1" applyAlignment="1" applyProtection="1">
      <alignment horizontal="center" vertical="top" wrapText="1" readingOrder="1"/>
      <protection locked="0"/>
    </xf>
    <xf numFmtId="49" fontId="4" fillId="0" borderId="98" xfId="0" applyNumberFormat="1" applyFont="1" applyFill="1" applyBorder="1" applyAlignment="1" applyProtection="1">
      <alignment horizontal="center" vertical="top" wrapText="1" readingOrder="1"/>
      <protection locked="0"/>
    </xf>
    <xf numFmtId="164" fontId="7" fillId="0" borderId="60" xfId="0" applyNumberFormat="1" applyFont="1" applyFill="1" applyBorder="1" applyAlignment="1" applyProtection="1">
      <alignment vertical="top" wrapText="1" readingOrder="1"/>
      <protection locked="0"/>
    </xf>
    <xf numFmtId="0" fontId="4" fillId="0" borderId="70" xfId="0" applyFont="1" applyFill="1" applyBorder="1" applyAlignment="1" applyProtection="1">
      <alignment vertical="top" wrapText="1" readingOrder="1"/>
      <protection locked="0"/>
    </xf>
    <xf numFmtId="0" fontId="4" fillId="0" borderId="70" xfId="0" applyNumberFormat="1" applyFont="1" applyFill="1" applyBorder="1" applyAlignment="1" applyProtection="1">
      <alignment horizontal="center" vertical="top" wrapText="1" shrinkToFit="1"/>
      <protection locked="0"/>
    </xf>
    <xf numFmtId="14" fontId="4" fillId="0" borderId="70" xfId="0" applyNumberFormat="1" applyFont="1" applyFill="1" applyBorder="1" applyAlignment="1" applyProtection="1">
      <alignment horizontal="center" vertical="top" wrapText="1" shrinkToFit="1"/>
      <protection locked="0"/>
    </xf>
    <xf numFmtId="0" fontId="4" fillId="0" borderId="65" xfId="0" applyFont="1" applyFill="1" applyBorder="1" applyAlignment="1" applyProtection="1">
      <alignment vertical="top" wrapText="1" readingOrder="1"/>
      <protection locked="0"/>
    </xf>
    <xf numFmtId="49" fontId="4" fillId="0" borderId="100" xfId="0" applyNumberFormat="1" applyFont="1" applyFill="1" applyBorder="1" applyAlignment="1" applyProtection="1">
      <alignment horizontal="center" vertical="top" wrapText="1" readingOrder="1"/>
      <protection locked="0"/>
    </xf>
    <xf numFmtId="166" fontId="4" fillId="0" borderId="65" xfId="0" applyNumberFormat="1" applyFont="1" applyFill="1" applyBorder="1" applyAlignment="1" applyProtection="1">
      <alignment vertical="top" wrapText="1" readingOrder="1"/>
      <protection locked="0"/>
    </xf>
    <xf numFmtId="0" fontId="4" fillId="0" borderId="78" xfId="0" applyFont="1" applyFill="1" applyBorder="1" applyAlignment="1" applyProtection="1">
      <alignment vertical="top" wrapText="1" readingOrder="1"/>
      <protection locked="0"/>
    </xf>
    <xf numFmtId="0" fontId="4" fillId="0" borderId="78" xfId="1" applyNumberFormat="1" applyFont="1" applyFill="1" applyBorder="1" applyAlignment="1">
      <alignment horizontal="center" vertical="top" wrapText="1"/>
    </xf>
    <xf numFmtId="0" fontId="4" fillId="0" borderId="70" xfId="0" applyFont="1" applyFill="1" applyBorder="1" applyAlignment="1" applyProtection="1">
      <alignment horizontal="center" vertical="top" wrapText="1" readingOrder="1"/>
      <protection locked="0"/>
    </xf>
    <xf numFmtId="0" fontId="7" fillId="0" borderId="70" xfId="0" applyFont="1" applyFill="1" applyBorder="1" applyAlignment="1" applyProtection="1">
      <alignment vertical="top" wrapText="1" readingOrder="1"/>
      <protection locked="0"/>
    </xf>
    <xf numFmtId="0" fontId="7" fillId="0" borderId="70" xfId="0" applyFont="1" applyFill="1" applyBorder="1" applyAlignment="1" applyProtection="1">
      <alignment horizontal="center" vertical="top" wrapText="1" readingOrder="1"/>
      <protection locked="0"/>
    </xf>
    <xf numFmtId="49" fontId="7" fillId="0" borderId="70" xfId="0" applyNumberFormat="1" applyFont="1" applyFill="1" applyBorder="1" applyAlignment="1" applyProtection="1">
      <alignment horizontal="center" vertical="top" wrapText="1" readingOrder="1"/>
      <protection locked="0"/>
    </xf>
    <xf numFmtId="164" fontId="7" fillId="0" borderId="70" xfId="0" applyNumberFormat="1" applyFont="1" applyFill="1" applyBorder="1" applyAlignment="1" applyProtection="1">
      <alignment vertical="top" wrapText="1" readingOrder="1"/>
      <protection locked="0"/>
    </xf>
    <xf numFmtId="0" fontId="4" fillId="0" borderId="104" xfId="0" applyFont="1" applyFill="1" applyBorder="1" applyAlignment="1">
      <alignment horizontal="center" vertical="top" wrapText="1"/>
    </xf>
    <xf numFmtId="0" fontId="4" fillId="0" borderId="65" xfId="0" applyFont="1" applyFill="1" applyBorder="1" applyAlignment="1">
      <alignment horizontal="center" vertical="top" wrapText="1"/>
    </xf>
    <xf numFmtId="0" fontId="4" fillId="0" borderId="104" xfId="0" applyNumberFormat="1" applyFont="1" applyFill="1" applyBorder="1" applyAlignment="1" applyProtection="1">
      <alignment horizontal="center" vertical="top" wrapText="1" shrinkToFit="1"/>
      <protection locked="0"/>
    </xf>
    <xf numFmtId="0" fontId="4" fillId="0" borderId="65" xfId="0" applyNumberFormat="1" applyFont="1" applyFill="1" applyBorder="1" applyAlignment="1" applyProtection="1">
      <alignment horizontal="center" vertical="top" wrapText="1" shrinkToFit="1"/>
      <protection locked="0"/>
    </xf>
    <xf numFmtId="14" fontId="4" fillId="0" borderId="104" xfId="0" applyNumberFormat="1" applyFont="1" applyFill="1" applyBorder="1" applyAlignment="1" applyProtection="1">
      <alignment horizontal="center" vertical="top" wrapText="1" shrinkToFit="1"/>
      <protection locked="0"/>
    </xf>
    <xf numFmtId="14" fontId="4" fillId="0" borderId="65" xfId="0" applyNumberFormat="1" applyFont="1" applyFill="1" applyBorder="1" applyAlignment="1" applyProtection="1">
      <alignment horizontal="center" vertical="top" wrapText="1" shrinkToFit="1"/>
      <protection locked="0"/>
    </xf>
    <xf numFmtId="0" fontId="3" fillId="0" borderId="81" xfId="0" applyNumberFormat="1" applyFont="1" applyFill="1" applyBorder="1" applyAlignment="1" applyProtection="1">
      <alignment horizontal="center" vertical="center" wrapText="1" shrinkToFit="1"/>
      <protection locked="0"/>
    </xf>
    <xf numFmtId="0" fontId="3" fillId="0" borderId="81" xfId="0" applyNumberFormat="1" applyFont="1" applyFill="1" applyBorder="1" applyAlignment="1" applyProtection="1">
      <alignment vertical="top" wrapText="1" shrinkToFit="1"/>
      <protection locked="0"/>
    </xf>
    <xf numFmtId="49" fontId="4" fillId="0" borderId="102" xfId="0" applyNumberFormat="1" applyFont="1" applyFill="1" applyBorder="1" applyAlignment="1" applyProtection="1">
      <alignment horizontal="center" vertical="top" wrapText="1" readingOrder="1"/>
      <protection locked="0"/>
    </xf>
    <xf numFmtId="0" fontId="4" fillId="0" borderId="102" xfId="0" applyFont="1" applyFill="1" applyBorder="1" applyAlignment="1" applyProtection="1">
      <alignment vertical="top" wrapText="1" readingOrder="1"/>
      <protection locked="0"/>
    </xf>
    <xf numFmtId="49" fontId="4" fillId="0" borderId="103" xfId="0" applyNumberFormat="1" applyFont="1" applyFill="1" applyBorder="1" applyAlignment="1" applyProtection="1">
      <alignment horizontal="center" vertical="top" wrapText="1" readingOrder="1"/>
      <protection locked="0"/>
    </xf>
    <xf numFmtId="164" fontId="4" fillId="0" borderId="103" xfId="0" applyNumberFormat="1" applyFont="1" applyFill="1" applyBorder="1" applyAlignment="1" applyProtection="1">
      <alignment vertical="top" wrapText="1" readingOrder="1"/>
      <protection locked="0"/>
    </xf>
    <xf numFmtId="166" fontId="4" fillId="0" borderId="4" xfId="0" applyNumberFormat="1" applyFont="1" applyFill="1" applyBorder="1" applyAlignment="1" applyProtection="1">
      <alignment horizontal="right" vertical="top" wrapText="1" readingOrder="1"/>
      <protection locked="0"/>
    </xf>
    <xf numFmtId="0" fontId="4" fillId="0" borderId="6" xfId="0" applyFont="1" applyFill="1" applyBorder="1" applyAlignment="1" applyProtection="1">
      <alignment horizontal="center" vertical="top" wrapText="1" readingOrder="1"/>
      <protection locked="0"/>
    </xf>
    <xf numFmtId="0" fontId="4" fillId="0" borderId="1" xfId="0" applyFont="1" applyFill="1" applyBorder="1" applyAlignment="1" applyProtection="1">
      <alignment horizontal="center" vertical="top" wrapText="1" readingOrder="1"/>
      <protection locked="0"/>
    </xf>
    <xf numFmtId="49" fontId="4" fillId="0" borderId="6" xfId="0" applyNumberFormat="1" applyFont="1" applyFill="1" applyBorder="1" applyAlignment="1" applyProtection="1">
      <alignment horizontal="center" vertical="top" wrapText="1" readingOrder="1"/>
      <protection locked="0"/>
    </xf>
    <xf numFmtId="49" fontId="4" fillId="0" borderId="1" xfId="0" applyNumberFormat="1" applyFont="1" applyFill="1" applyBorder="1" applyAlignment="1" applyProtection="1">
      <alignment horizontal="center" vertical="top" wrapText="1" readingOrder="1"/>
      <protection locked="0"/>
    </xf>
    <xf numFmtId="49" fontId="4" fillId="0" borderId="63" xfId="0" applyNumberFormat="1" applyFont="1" applyFill="1" applyBorder="1" applyAlignment="1" applyProtection="1">
      <alignment horizontal="center" vertical="top" wrapText="1" readingOrder="1"/>
      <protection locked="0"/>
    </xf>
    <xf numFmtId="0" fontId="4" fillId="0" borderId="1" xfId="0" applyFont="1" applyFill="1" applyBorder="1" applyAlignment="1" applyProtection="1">
      <alignment horizontal="left" vertical="top" wrapText="1" readingOrder="1"/>
      <protection locked="0"/>
    </xf>
    <xf numFmtId="0" fontId="3" fillId="0" borderId="1" xfId="0" applyNumberFormat="1" applyFont="1" applyFill="1" applyBorder="1" applyAlignment="1" applyProtection="1">
      <alignment horizontal="center" vertical="center" wrapText="1" shrinkToFit="1"/>
      <protection locked="0"/>
    </xf>
    <xf numFmtId="0" fontId="4" fillId="0" borderId="4" xfId="0" applyFont="1" applyFill="1" applyBorder="1" applyAlignment="1" applyProtection="1">
      <alignment horizontal="left" vertical="top" wrapText="1" readingOrder="1"/>
      <protection locked="0"/>
    </xf>
    <xf numFmtId="0" fontId="3" fillId="0" borderId="11" xfId="0" applyNumberFormat="1" applyFont="1" applyFill="1" applyBorder="1" applyAlignment="1" applyProtection="1">
      <alignment horizontal="center" vertical="top" wrapText="1" shrinkToFit="1"/>
      <protection locked="0"/>
    </xf>
    <xf numFmtId="0" fontId="3" fillId="0" borderId="2" xfId="0" applyNumberFormat="1" applyFont="1" applyFill="1" applyBorder="1" applyAlignment="1" applyProtection="1">
      <alignment horizontal="center" vertical="top" wrapText="1" shrinkToFit="1"/>
      <protection locked="0"/>
    </xf>
    <xf numFmtId="0" fontId="4" fillId="0" borderId="4" xfId="0" applyFont="1" applyFill="1" applyBorder="1" applyAlignment="1" applyProtection="1">
      <alignment horizontal="center" vertical="top" wrapText="1" readingOrder="1"/>
      <protection locked="0"/>
    </xf>
    <xf numFmtId="49" fontId="4" fillId="0" borderId="5" xfId="0" applyNumberFormat="1" applyFont="1" applyFill="1" applyBorder="1" applyAlignment="1" applyProtection="1">
      <alignment horizontal="center" vertical="top" wrapText="1" readingOrder="1"/>
      <protection locked="0"/>
    </xf>
    <xf numFmtId="164" fontId="4" fillId="0" borderId="4" xfId="0" applyNumberFormat="1" applyFont="1" applyFill="1" applyBorder="1" applyAlignment="1" applyProtection="1">
      <alignment horizontal="right" vertical="top" wrapText="1" readingOrder="1"/>
      <protection locked="0"/>
    </xf>
    <xf numFmtId="49" fontId="4" fillId="0" borderId="4" xfId="0" applyNumberFormat="1" applyFont="1" applyFill="1" applyBorder="1" applyAlignment="1" applyProtection="1">
      <alignment horizontal="center" vertical="top" wrapText="1" readingOrder="1"/>
      <protection locked="0"/>
    </xf>
    <xf numFmtId="14" fontId="4" fillId="0" borderId="1" xfId="0" applyNumberFormat="1" applyFont="1" applyFill="1" applyBorder="1" applyAlignment="1" applyProtection="1">
      <alignment horizontal="center" vertical="top" wrapText="1" shrinkToFit="1"/>
      <protection locked="0"/>
    </xf>
    <xf numFmtId="14" fontId="3" fillId="0" borderId="2" xfId="0" applyNumberFormat="1" applyFont="1" applyFill="1" applyBorder="1" applyAlignment="1" applyProtection="1">
      <alignment horizontal="center" vertical="top" wrapText="1" shrinkToFit="1"/>
      <protection locked="0"/>
    </xf>
    <xf numFmtId="49" fontId="7" fillId="0" borderId="5" xfId="0" applyNumberFormat="1" applyFont="1" applyFill="1" applyBorder="1" applyAlignment="1" applyProtection="1">
      <alignment horizontal="center" vertical="top" wrapText="1" readingOrder="1"/>
      <protection locked="0"/>
    </xf>
    <xf numFmtId="14" fontId="4" fillId="0" borderId="5" xfId="0" applyNumberFormat="1" applyFont="1" applyFill="1" applyBorder="1" applyAlignment="1" applyProtection="1">
      <alignment horizontal="center" vertical="top" wrapText="1" shrinkToFit="1"/>
      <protection locked="0"/>
    </xf>
    <xf numFmtId="0" fontId="3" fillId="0" borderId="1" xfId="0" applyNumberFormat="1" applyFont="1" applyFill="1" applyBorder="1" applyAlignment="1" applyProtection="1">
      <alignment horizontal="center" vertical="top" wrapText="1" shrinkToFit="1"/>
      <protection locked="0"/>
    </xf>
    <xf numFmtId="0" fontId="3" fillId="0" borderId="18" xfId="0" applyNumberFormat="1" applyFont="1" applyFill="1" applyBorder="1" applyAlignment="1" applyProtection="1">
      <alignment horizontal="center" vertical="top" wrapText="1" shrinkToFit="1"/>
      <protection locked="0"/>
    </xf>
    <xf numFmtId="0" fontId="3" fillId="0" borderId="36" xfId="0" applyNumberFormat="1" applyFont="1" applyFill="1" applyBorder="1" applyAlignment="1" applyProtection="1">
      <alignment horizontal="center" vertical="top" wrapText="1" shrinkToFit="1"/>
      <protection locked="0"/>
    </xf>
    <xf numFmtId="0" fontId="3" fillId="0" borderId="6" xfId="0" applyNumberFormat="1" applyFont="1" applyFill="1" applyBorder="1" applyAlignment="1" applyProtection="1">
      <alignment horizontal="center" vertical="top" wrapText="1" shrinkToFit="1"/>
      <protection locked="0"/>
    </xf>
    <xf numFmtId="0" fontId="3" fillId="0" borderId="4" xfId="0" applyNumberFormat="1" applyFont="1" applyFill="1" applyBorder="1" applyAlignment="1" applyProtection="1">
      <alignment horizontal="center" vertical="top" wrapText="1" shrinkToFit="1"/>
      <protection locked="0"/>
    </xf>
    <xf numFmtId="0" fontId="3" fillId="0" borderId="16" xfId="0" applyNumberFormat="1" applyFont="1" applyFill="1" applyBorder="1" applyAlignment="1" applyProtection="1">
      <alignment horizontal="center" vertical="top" wrapText="1" shrinkToFit="1"/>
      <protection locked="0"/>
    </xf>
    <xf numFmtId="0" fontId="4" fillId="0" borderId="11" xfId="0" applyFont="1" applyFill="1" applyBorder="1" applyAlignment="1" applyProtection="1">
      <alignment horizontal="center" vertical="top" wrapText="1" readingOrder="1"/>
      <protection locked="0"/>
    </xf>
    <xf numFmtId="0" fontId="4" fillId="0" borderId="7" xfId="0" applyFont="1" applyFill="1" applyBorder="1" applyAlignment="1" applyProtection="1">
      <alignment horizontal="center" vertical="top" wrapText="1" readingOrder="1"/>
      <protection locked="0"/>
    </xf>
    <xf numFmtId="0" fontId="4" fillId="0" borderId="16" xfId="0" applyNumberFormat="1" applyFont="1" applyFill="1" applyBorder="1" applyAlignment="1" applyProtection="1">
      <alignment horizontal="center" vertical="top" wrapText="1" shrinkToFit="1"/>
      <protection locked="0"/>
    </xf>
    <xf numFmtId="0" fontId="3" fillId="0" borderId="7" xfId="0" applyNumberFormat="1" applyFont="1" applyFill="1" applyBorder="1" applyAlignment="1" applyProtection="1">
      <alignment horizontal="center" vertical="top" wrapText="1" shrinkToFit="1"/>
      <protection locked="0"/>
    </xf>
    <xf numFmtId="0" fontId="3" fillId="0" borderId="5" xfId="0" applyNumberFormat="1" applyFont="1" applyFill="1" applyBorder="1" applyAlignment="1" applyProtection="1">
      <alignment horizontal="center" vertical="top" wrapText="1" shrinkToFit="1"/>
      <protection locked="0"/>
    </xf>
    <xf numFmtId="0" fontId="4" fillId="0" borderId="5" xfId="0" applyNumberFormat="1" applyFont="1" applyFill="1" applyBorder="1" applyAlignment="1" applyProtection="1">
      <alignment horizontal="center" vertical="top" wrapText="1" shrinkToFit="1"/>
      <protection locked="0"/>
    </xf>
    <xf numFmtId="0" fontId="4" fillId="0" borderId="80" xfId="0" applyFont="1" applyFill="1" applyBorder="1" applyAlignment="1" applyProtection="1">
      <alignment horizontal="center" vertical="top" wrapText="1" readingOrder="1"/>
      <protection locked="0"/>
    </xf>
    <xf numFmtId="0" fontId="7" fillId="0" borderId="2" xfId="0" applyFont="1" applyFill="1" applyBorder="1" applyAlignment="1" applyProtection="1">
      <alignment horizontal="left" vertical="top" wrapText="1" readingOrder="1"/>
      <protection locked="0"/>
    </xf>
    <xf numFmtId="0" fontId="3" fillId="0" borderId="9" xfId="0" applyNumberFormat="1" applyFont="1" applyFill="1" applyBorder="1" applyAlignment="1" applyProtection="1">
      <alignment horizontal="center" vertical="top" wrapText="1" shrinkToFit="1"/>
      <protection locked="0"/>
    </xf>
    <xf numFmtId="0" fontId="6" fillId="0" borderId="4" xfId="0" applyNumberFormat="1" applyFont="1" applyFill="1" applyBorder="1" applyAlignment="1" applyProtection="1">
      <alignment horizontal="center" vertical="top" wrapText="1"/>
    </xf>
    <xf numFmtId="0" fontId="4" fillId="0" borderId="65" xfId="0" applyFont="1" applyFill="1" applyBorder="1" applyAlignment="1" applyProtection="1">
      <alignment horizontal="left" vertical="top" wrapText="1" readingOrder="1"/>
      <protection locked="0"/>
    </xf>
    <xf numFmtId="49" fontId="4" fillId="0" borderId="65" xfId="0" applyNumberFormat="1" applyFont="1" applyFill="1" applyBorder="1" applyAlignment="1" applyProtection="1">
      <alignment horizontal="center" vertical="top" wrapText="1" readingOrder="1"/>
      <protection locked="0"/>
    </xf>
    <xf numFmtId="0" fontId="4" fillId="0" borderId="104" xfId="0" applyFont="1" applyFill="1" applyBorder="1" applyAlignment="1" applyProtection="1">
      <alignment horizontal="center" vertical="top" wrapText="1" readingOrder="1"/>
      <protection locked="0"/>
    </xf>
    <xf numFmtId="0" fontId="7" fillId="0" borderId="5" xfId="0" applyFont="1" applyFill="1" applyBorder="1" applyAlignment="1" applyProtection="1">
      <alignment horizontal="center" vertical="top" wrapText="1" readingOrder="1"/>
      <protection locked="0"/>
    </xf>
    <xf numFmtId="0" fontId="4" fillId="0" borderId="5" xfId="0" applyFont="1" applyFill="1" applyBorder="1" applyAlignment="1" applyProtection="1">
      <alignment horizontal="center" vertical="top" wrapText="1" readingOrder="1"/>
      <protection locked="0"/>
    </xf>
    <xf numFmtId="0" fontId="4" fillId="0" borderId="63" xfId="0" applyFont="1" applyFill="1" applyBorder="1" applyAlignment="1" applyProtection="1">
      <alignment horizontal="left" vertical="top" wrapText="1" readingOrder="1"/>
      <protection locked="0"/>
    </xf>
    <xf numFmtId="14" fontId="3" fillId="0" borderId="11" xfId="0" applyNumberFormat="1" applyFont="1" applyFill="1" applyBorder="1" applyAlignment="1" applyProtection="1">
      <alignment horizontal="center" vertical="top" wrapText="1" shrinkToFit="1"/>
      <protection locked="0"/>
    </xf>
    <xf numFmtId="14" fontId="3" fillId="0" borderId="7" xfId="0" applyNumberFormat="1" applyFont="1" applyFill="1" applyBorder="1" applyAlignment="1" applyProtection="1">
      <alignment horizontal="center" vertical="top" wrapText="1" shrinkToFit="1"/>
      <protection locked="0"/>
    </xf>
    <xf numFmtId="0" fontId="4" fillId="0" borderId="2" xfId="0" applyFont="1" applyFill="1" applyBorder="1" applyAlignment="1" applyProtection="1">
      <alignment horizontal="center" vertical="top" wrapText="1" readingOrder="1"/>
      <protection locked="0"/>
    </xf>
    <xf numFmtId="0" fontId="3" fillId="0" borderId="11" xfId="0" applyNumberFormat="1" applyFont="1" applyFill="1" applyBorder="1" applyAlignment="1" applyProtection="1">
      <alignment horizontal="center" vertical="center" wrapText="1" shrinkToFit="1"/>
      <protection locked="0"/>
    </xf>
    <xf numFmtId="0" fontId="3" fillId="0" borderId="2" xfId="0" applyNumberFormat="1" applyFont="1" applyFill="1" applyBorder="1" applyAlignment="1" applyProtection="1">
      <alignment horizontal="center" vertical="center" wrapText="1" shrinkToFit="1"/>
      <protection locked="0"/>
    </xf>
    <xf numFmtId="0" fontId="3" fillId="0" borderId="59" xfId="0" applyNumberFormat="1" applyFont="1" applyFill="1" applyBorder="1" applyAlignment="1" applyProtection="1">
      <alignment horizontal="center" vertical="center" wrapText="1" shrinkToFit="1"/>
      <protection locked="0"/>
    </xf>
    <xf numFmtId="0" fontId="3" fillId="0" borderId="59" xfId="0" applyNumberFormat="1" applyFont="1" applyFill="1" applyBorder="1" applyAlignment="1" applyProtection="1">
      <alignment horizontal="center" vertical="top" wrapText="1" shrinkToFit="1"/>
      <protection locked="0"/>
    </xf>
    <xf numFmtId="0" fontId="4" fillId="0" borderId="2" xfId="0" applyNumberFormat="1" applyFont="1" applyFill="1" applyBorder="1" applyAlignment="1" applyProtection="1">
      <alignment horizontal="center" vertical="top" wrapText="1" shrinkToFit="1"/>
      <protection locked="0"/>
    </xf>
    <xf numFmtId="0" fontId="6" fillId="0" borderId="16" xfId="0" applyNumberFormat="1" applyFont="1" applyFill="1" applyBorder="1" applyAlignment="1" applyProtection="1">
      <alignment horizontal="center" vertical="top" wrapText="1"/>
    </xf>
    <xf numFmtId="0" fontId="4" fillId="0" borderId="81" xfId="0" applyFont="1" applyFill="1" applyBorder="1" applyAlignment="1" applyProtection="1">
      <alignment horizontal="center" vertical="top" wrapText="1" readingOrder="1"/>
      <protection locked="0"/>
    </xf>
    <xf numFmtId="14" fontId="3" fillId="0" borderId="6" xfId="0" applyNumberFormat="1" applyFont="1" applyFill="1" applyBorder="1" applyAlignment="1" applyProtection="1">
      <alignment horizontal="center" vertical="top" wrapText="1" shrinkToFit="1"/>
      <protection locked="0"/>
    </xf>
    <xf numFmtId="14" fontId="3" fillId="0" borderId="1" xfId="0" applyNumberFormat="1" applyFont="1" applyFill="1" applyBorder="1" applyAlignment="1" applyProtection="1">
      <alignment horizontal="center" vertical="top" wrapText="1" shrinkToFit="1"/>
      <protection locked="0"/>
    </xf>
    <xf numFmtId="0" fontId="6" fillId="0" borderId="102" xfId="0" applyNumberFormat="1" applyFont="1" applyFill="1" applyBorder="1" applyAlignment="1" applyProtection="1">
      <alignment horizontal="center" vertical="top" wrapText="1"/>
    </xf>
    <xf numFmtId="0" fontId="4" fillId="0" borderId="78" xfId="0" applyFont="1" applyFill="1" applyBorder="1" applyAlignment="1" applyProtection="1">
      <alignment horizontal="center" vertical="top" wrapText="1" readingOrder="1"/>
      <protection locked="0"/>
    </xf>
    <xf numFmtId="0" fontId="4" fillId="0" borderId="66" xfId="0" applyFont="1" applyFill="1" applyBorder="1" applyAlignment="1" applyProtection="1">
      <alignment horizontal="center" vertical="top" wrapText="1" readingOrder="1"/>
      <protection locked="0"/>
    </xf>
    <xf numFmtId="0" fontId="4" fillId="0" borderId="59" xfId="0" applyFont="1" applyFill="1" applyBorder="1" applyAlignment="1" applyProtection="1">
      <alignment horizontal="center" vertical="top" wrapText="1" readingOrder="1"/>
      <protection locked="0"/>
    </xf>
    <xf numFmtId="0" fontId="6" fillId="0" borderId="1" xfId="0" applyNumberFormat="1" applyFont="1" applyFill="1" applyBorder="1" applyAlignment="1" applyProtection="1">
      <alignment horizontal="center" vertical="top" wrapText="1"/>
    </xf>
    <xf numFmtId="0" fontId="4" fillId="0" borderId="2" xfId="0" applyFont="1" applyFill="1" applyBorder="1" applyAlignment="1" applyProtection="1">
      <alignment horizontal="left" vertical="top" wrapText="1" readingOrder="1"/>
      <protection locked="0"/>
    </xf>
    <xf numFmtId="0" fontId="4" fillId="0" borderId="11" xfId="0" applyFont="1" applyFill="1" applyBorder="1" applyAlignment="1" applyProtection="1">
      <alignment horizontal="left" vertical="top" wrapText="1" readingOrder="1"/>
      <protection locked="0"/>
    </xf>
    <xf numFmtId="0" fontId="4" fillId="0" borderId="20" xfId="0" applyFont="1" applyFill="1" applyBorder="1" applyAlignment="1" applyProtection="1">
      <alignment horizontal="center" vertical="top" wrapText="1" readingOrder="1"/>
      <protection locked="0"/>
    </xf>
    <xf numFmtId="0" fontId="4" fillId="0" borderId="28" xfId="0" applyFont="1" applyFill="1" applyBorder="1" applyAlignment="1" applyProtection="1">
      <alignment horizontal="center" vertical="top" wrapText="1" readingOrder="1"/>
      <protection locked="0"/>
    </xf>
    <xf numFmtId="49" fontId="4" fillId="0" borderId="29" xfId="0" applyNumberFormat="1" applyFont="1" applyFill="1" applyBorder="1" applyAlignment="1" applyProtection="1">
      <alignment horizontal="center" vertical="top" wrapText="1" readingOrder="1"/>
      <protection locked="0"/>
    </xf>
    <xf numFmtId="49" fontId="4" fillId="0" borderId="52" xfId="0" applyNumberFormat="1" applyFont="1" applyFill="1" applyBorder="1" applyAlignment="1" applyProtection="1">
      <alignment horizontal="center" vertical="top" wrapText="1" readingOrder="1"/>
      <protection locked="0"/>
    </xf>
    <xf numFmtId="0" fontId="7" fillId="0" borderId="11" xfId="0" applyFont="1" applyFill="1" applyBorder="1" applyAlignment="1" applyProtection="1">
      <alignment horizontal="left" vertical="top" wrapText="1" readingOrder="1"/>
      <protection locked="0"/>
    </xf>
    <xf numFmtId="0" fontId="7" fillId="0" borderId="7" xfId="0" applyFont="1" applyFill="1" applyBorder="1" applyAlignment="1" applyProtection="1">
      <alignment horizontal="left" vertical="top" wrapText="1" readingOrder="1"/>
      <protection locked="0"/>
    </xf>
    <xf numFmtId="49" fontId="7" fillId="0" borderId="11" xfId="0" applyNumberFormat="1" applyFont="1" applyFill="1" applyBorder="1" applyAlignment="1" applyProtection="1">
      <alignment horizontal="center" vertical="top" wrapText="1" readingOrder="1"/>
      <protection locked="0"/>
    </xf>
    <xf numFmtId="49" fontId="7" fillId="0" borderId="7" xfId="0" applyNumberFormat="1" applyFont="1" applyFill="1" applyBorder="1" applyAlignment="1" applyProtection="1">
      <alignment horizontal="center" vertical="top" wrapText="1" readingOrder="1"/>
      <protection locked="0"/>
    </xf>
    <xf numFmtId="0" fontId="4" fillId="0" borderId="78" xfId="0" applyNumberFormat="1" applyFont="1" applyFill="1" applyBorder="1" applyAlignment="1" applyProtection="1">
      <alignment horizontal="center" vertical="top" wrapText="1" shrinkToFit="1"/>
      <protection locked="0"/>
    </xf>
    <xf numFmtId="0" fontId="4" fillId="0" borderId="3" xfId="0" applyFont="1" applyFill="1" applyBorder="1" applyAlignment="1" applyProtection="1">
      <alignment horizontal="center" vertical="top" wrapText="1" readingOrder="1"/>
      <protection locked="0"/>
    </xf>
    <xf numFmtId="0" fontId="4" fillId="0" borderId="1" xfId="0" applyNumberFormat="1" applyFont="1" applyFill="1" applyBorder="1" applyAlignment="1" applyProtection="1">
      <alignment horizontal="center" vertical="top" wrapText="1" shrinkToFit="1"/>
      <protection locked="0"/>
    </xf>
    <xf numFmtId="0" fontId="6" fillId="0" borderId="5" xfId="0" applyNumberFormat="1" applyFont="1" applyFill="1" applyBorder="1" applyAlignment="1" applyProtection="1">
      <alignment horizontal="center" vertical="top" wrapText="1"/>
    </xf>
    <xf numFmtId="0" fontId="3" fillId="0" borderId="14" xfId="0" applyNumberFormat="1" applyFont="1" applyFill="1" applyBorder="1" applyAlignment="1" applyProtection="1">
      <alignment horizontal="center" vertical="top" wrapText="1" shrinkToFit="1"/>
      <protection locked="0"/>
    </xf>
    <xf numFmtId="0" fontId="4" fillId="0" borderId="78" xfId="0" applyFont="1" applyFill="1" applyBorder="1" applyAlignment="1" applyProtection="1">
      <alignment horizontal="left" vertical="top" wrapText="1" readingOrder="1"/>
      <protection locked="0"/>
    </xf>
    <xf numFmtId="49" fontId="7" fillId="0" borderId="2" xfId="0" applyNumberFormat="1" applyFont="1" applyFill="1" applyBorder="1" applyAlignment="1" applyProtection="1">
      <alignment horizontal="center" vertical="top" wrapText="1" readingOrder="1"/>
      <protection locked="0"/>
    </xf>
    <xf numFmtId="0" fontId="7" fillId="0" borderId="6" xfId="0" applyFont="1" applyFill="1" applyBorder="1" applyAlignment="1" applyProtection="1">
      <alignment horizontal="center" vertical="top" wrapText="1" readingOrder="1"/>
      <protection locked="0"/>
    </xf>
    <xf numFmtId="0" fontId="7" fillId="0" borderId="1" xfId="0" applyFont="1" applyFill="1" applyBorder="1" applyAlignment="1" applyProtection="1">
      <alignment horizontal="center" vertical="top" wrapText="1" readingOrder="1"/>
      <protection locked="0"/>
    </xf>
    <xf numFmtId="14" fontId="4" fillId="0" borderId="78" xfId="0" applyNumberFormat="1" applyFont="1" applyFill="1" applyBorder="1" applyAlignment="1" applyProtection="1">
      <alignment horizontal="center" vertical="top" wrapText="1" shrinkToFit="1"/>
      <protection locked="0"/>
    </xf>
    <xf numFmtId="0" fontId="6" fillId="0" borderId="81" xfId="0" applyNumberFormat="1" applyFont="1" applyFill="1" applyBorder="1" applyAlignment="1" applyProtection="1">
      <alignment horizontal="center" vertical="top" wrapText="1"/>
    </xf>
    <xf numFmtId="0" fontId="4" fillId="0" borderId="76" xfId="0" applyFont="1" applyFill="1" applyBorder="1" applyAlignment="1" applyProtection="1">
      <alignment horizontal="center" vertical="top" wrapText="1" readingOrder="1"/>
      <protection locked="0"/>
    </xf>
    <xf numFmtId="0" fontId="4" fillId="0" borderId="67" xfId="0" applyFont="1" applyFill="1" applyBorder="1" applyAlignment="1" applyProtection="1">
      <alignment horizontal="center" vertical="top" wrapText="1" readingOrder="1"/>
      <protection locked="0"/>
    </xf>
    <xf numFmtId="0" fontId="6" fillId="0" borderId="14" xfId="0" applyNumberFormat="1" applyFont="1" applyFill="1" applyBorder="1" applyAlignment="1" applyProtection="1">
      <alignment horizontal="center" vertical="top" wrapText="1" shrinkToFit="1"/>
      <protection locked="0"/>
    </xf>
    <xf numFmtId="0" fontId="6" fillId="0" borderId="1" xfId="0" applyNumberFormat="1" applyFont="1" applyFill="1" applyBorder="1" applyAlignment="1" applyProtection="1">
      <alignment horizontal="center" vertical="top" wrapText="1" shrinkToFit="1"/>
      <protection locked="0"/>
    </xf>
    <xf numFmtId="0" fontId="7" fillId="0" borderId="1" xfId="0" applyFont="1" applyFill="1" applyBorder="1" applyAlignment="1" applyProtection="1">
      <alignment horizontal="left" vertical="top" wrapText="1" readingOrder="1"/>
      <protection locked="0"/>
    </xf>
    <xf numFmtId="0" fontId="4" fillId="0" borderId="6" xfId="0" applyNumberFormat="1" applyFont="1" applyFill="1" applyBorder="1" applyAlignment="1" applyProtection="1">
      <alignment horizontal="center" vertical="top" wrapText="1" shrinkToFit="1"/>
      <protection locked="0"/>
    </xf>
    <xf numFmtId="0" fontId="6" fillId="0" borderId="11"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center" vertical="top" wrapText="1"/>
    </xf>
    <xf numFmtId="0" fontId="3" fillId="0" borderId="44" xfId="0" applyNumberFormat="1" applyFont="1" applyFill="1" applyBorder="1" applyAlignment="1" applyProtection="1">
      <alignment horizontal="center" vertical="top" wrapText="1" shrinkToFit="1"/>
      <protection locked="0"/>
    </xf>
    <xf numFmtId="0" fontId="3" fillId="0" borderId="10" xfId="0" applyNumberFormat="1" applyFont="1" applyFill="1" applyBorder="1" applyAlignment="1" applyProtection="1">
      <alignment horizontal="center" vertical="top" wrapText="1" shrinkToFit="1"/>
      <protection locked="0"/>
    </xf>
    <xf numFmtId="0" fontId="4" fillId="0" borderId="11" xfId="0" applyNumberFormat="1" applyFont="1" applyFill="1" applyBorder="1" applyAlignment="1" applyProtection="1">
      <alignment horizontal="center" vertical="center" wrapText="1" shrinkToFit="1"/>
      <protection locked="0"/>
    </xf>
    <xf numFmtId="0" fontId="4" fillId="0" borderId="4" xfId="0" applyNumberFormat="1" applyFont="1" applyFill="1" applyBorder="1" applyAlignment="1" applyProtection="1">
      <alignment horizontal="center" vertical="top" wrapText="1" shrinkToFit="1"/>
      <protection locked="0"/>
    </xf>
    <xf numFmtId="14" fontId="4" fillId="0" borderId="6" xfId="0" applyNumberFormat="1" applyFont="1" applyFill="1" applyBorder="1" applyAlignment="1" applyProtection="1">
      <alignment horizontal="center" vertical="top" wrapText="1" shrinkToFit="1"/>
      <protection locked="0"/>
    </xf>
    <xf numFmtId="14" fontId="4" fillId="0" borderId="4" xfId="0" applyNumberFormat="1" applyFont="1" applyFill="1" applyBorder="1" applyAlignment="1" applyProtection="1">
      <alignment horizontal="center" vertical="top" wrapText="1" shrinkToFit="1"/>
      <protection locked="0"/>
    </xf>
    <xf numFmtId="0" fontId="4" fillId="0" borderId="10" xfId="0" applyFont="1" applyFill="1" applyBorder="1" applyAlignment="1" applyProtection="1">
      <alignment horizontal="center" vertical="top" wrapText="1" readingOrder="1"/>
      <protection locked="0"/>
    </xf>
    <xf numFmtId="0" fontId="6" fillId="0" borderId="11" xfId="0" applyNumberFormat="1" applyFont="1" applyFill="1" applyBorder="1" applyAlignment="1" applyProtection="1">
      <alignment horizontal="center" vertical="top" wrapText="1" shrinkToFit="1"/>
      <protection locked="0"/>
    </xf>
    <xf numFmtId="0" fontId="6" fillId="0" borderId="2" xfId="0" applyNumberFormat="1" applyFont="1" applyFill="1" applyBorder="1" applyAlignment="1" applyProtection="1">
      <alignment horizontal="center" vertical="top" wrapText="1" shrinkToFit="1"/>
      <protection locked="0"/>
    </xf>
    <xf numFmtId="0" fontId="6" fillId="0" borderId="7" xfId="0" applyNumberFormat="1" applyFont="1" applyFill="1" applyBorder="1" applyAlignment="1" applyProtection="1">
      <alignment horizontal="center" vertical="top" wrapText="1" shrinkToFit="1"/>
      <protection locked="0"/>
    </xf>
    <xf numFmtId="14" fontId="3" fillId="0" borderId="59" xfId="0" applyNumberFormat="1" applyFont="1" applyFill="1" applyBorder="1" applyAlignment="1" applyProtection="1">
      <alignment horizontal="center" vertical="top" wrapText="1" shrinkToFit="1"/>
      <protection locked="0"/>
    </xf>
    <xf numFmtId="0" fontId="3" fillId="0" borderId="34" xfId="0" applyNumberFormat="1" applyFont="1" applyFill="1" applyBorder="1" applyAlignment="1" applyProtection="1">
      <alignment horizontal="center" vertical="top" wrapText="1" shrinkToFit="1"/>
      <protection locked="0"/>
    </xf>
    <xf numFmtId="0" fontId="6" fillId="0" borderId="7" xfId="0" applyNumberFormat="1" applyFont="1" applyFill="1" applyBorder="1" applyAlignment="1" applyProtection="1">
      <alignment horizontal="center" vertical="top" wrapText="1"/>
    </xf>
    <xf numFmtId="0" fontId="7" fillId="0" borderId="11" xfId="0" applyFont="1" applyFill="1" applyBorder="1" applyAlignment="1" applyProtection="1">
      <alignment horizontal="center" vertical="top" wrapText="1" readingOrder="1"/>
      <protection locked="0"/>
    </xf>
    <xf numFmtId="0" fontId="7" fillId="0" borderId="7" xfId="0" applyFont="1" applyFill="1" applyBorder="1" applyAlignment="1" applyProtection="1">
      <alignment horizontal="center" vertical="top" wrapText="1" readingOrder="1"/>
      <protection locked="0"/>
    </xf>
    <xf numFmtId="0" fontId="7" fillId="0" borderId="2" xfId="0" applyFont="1" applyFill="1" applyBorder="1" applyAlignment="1" applyProtection="1">
      <alignment horizontal="center" vertical="top" wrapText="1" readingOrder="1"/>
      <protection locked="0"/>
    </xf>
    <xf numFmtId="49" fontId="7" fillId="0" borderId="20" xfId="0" applyNumberFormat="1" applyFont="1" applyFill="1" applyBorder="1" applyAlignment="1" applyProtection="1">
      <alignment horizontal="center" vertical="top" wrapText="1" readingOrder="1"/>
      <protection locked="0"/>
    </xf>
    <xf numFmtId="49" fontId="4" fillId="0" borderId="2" xfId="0" applyNumberFormat="1" applyFont="1" applyFill="1" applyBorder="1" applyAlignment="1" applyProtection="1">
      <alignment horizontal="center" vertical="center" wrapText="1" readingOrder="1"/>
      <protection locked="0"/>
    </xf>
    <xf numFmtId="0" fontId="4" fillId="0" borderId="16" xfId="0" applyFont="1" applyFill="1" applyBorder="1" applyAlignment="1" applyProtection="1">
      <alignment horizontal="center" vertical="top" wrapText="1" readingOrder="1"/>
      <protection locked="0"/>
    </xf>
    <xf numFmtId="49" fontId="4" fillId="0" borderId="11" xfId="0" applyNumberFormat="1" applyFont="1" applyFill="1" applyBorder="1" applyAlignment="1" applyProtection="1">
      <alignment horizontal="center" vertical="top" wrapText="1" readingOrder="1"/>
      <protection locked="0"/>
    </xf>
    <xf numFmtId="49" fontId="4" fillId="0" borderId="2" xfId="0" applyNumberFormat="1" applyFont="1" applyFill="1" applyBorder="1" applyAlignment="1" applyProtection="1">
      <alignment horizontal="center" vertical="top" wrapText="1" readingOrder="1"/>
      <protection locked="0"/>
    </xf>
    <xf numFmtId="0" fontId="4" fillId="0" borderId="4" xfId="0" applyFont="1" applyFill="1" applyBorder="1" applyAlignment="1">
      <alignment horizontal="center" vertical="top" wrapText="1"/>
    </xf>
    <xf numFmtId="0" fontId="3" fillId="0" borderId="4" xfId="0" applyNumberFormat="1" applyFont="1" applyFill="1" applyBorder="1" applyAlignment="1" applyProtection="1">
      <alignment horizontal="center" vertical="top" wrapText="1" shrinkToFit="1"/>
      <protection locked="0"/>
    </xf>
    <xf numFmtId="0" fontId="4" fillId="0" borderId="99" xfId="0" applyFont="1" applyFill="1" applyBorder="1" applyAlignment="1" applyProtection="1">
      <alignment horizontal="center" vertical="top" wrapText="1" readingOrder="1"/>
      <protection locked="0"/>
    </xf>
    <xf numFmtId="0" fontId="4" fillId="0" borderId="104" xfId="0" applyFont="1" applyFill="1" applyBorder="1" applyAlignment="1" applyProtection="1">
      <alignment horizontal="center" vertical="top" wrapText="1" readingOrder="1"/>
      <protection locked="0"/>
    </xf>
    <xf numFmtId="0" fontId="4" fillId="0" borderId="65" xfId="0" applyFont="1" applyFill="1" applyBorder="1" applyAlignment="1" applyProtection="1">
      <alignment horizontal="center" vertical="top" wrapText="1" readingOrder="1"/>
      <protection locked="0"/>
    </xf>
    <xf numFmtId="0" fontId="4" fillId="0" borderId="6" xfId="0" applyFont="1" applyFill="1" applyBorder="1" applyAlignment="1" applyProtection="1">
      <alignment horizontal="center" vertical="top" wrapText="1" readingOrder="1"/>
      <protection locked="0"/>
    </xf>
    <xf numFmtId="0" fontId="4" fillId="0" borderId="4" xfId="0" applyFont="1" applyFill="1" applyBorder="1" applyAlignment="1" applyProtection="1">
      <alignment horizontal="center" vertical="top" wrapText="1" readingOrder="1"/>
      <protection locked="0"/>
    </xf>
    <xf numFmtId="0" fontId="4" fillId="0" borderId="11" xfId="0" applyFont="1" applyFill="1" applyBorder="1" applyAlignment="1" applyProtection="1">
      <alignment horizontal="center" vertical="top" wrapText="1" readingOrder="1"/>
      <protection locked="0"/>
    </xf>
    <xf numFmtId="0" fontId="4" fillId="0" borderId="2" xfId="0" applyFont="1" applyFill="1" applyBorder="1" applyAlignment="1" applyProtection="1">
      <alignment horizontal="center" vertical="top" wrapText="1" readingOrder="1"/>
      <protection locked="0"/>
    </xf>
    <xf numFmtId="0" fontId="4" fillId="0" borderId="1" xfId="0" applyFont="1" applyFill="1" applyBorder="1" applyAlignment="1" applyProtection="1">
      <alignment horizontal="center" vertical="top" wrapText="1"/>
      <protection locked="0"/>
    </xf>
    <xf numFmtId="0" fontId="4" fillId="0" borderId="81" xfId="0" applyFont="1" applyFill="1" applyBorder="1" applyAlignment="1" applyProtection="1">
      <alignment horizontal="center" vertical="top" wrapText="1" readingOrder="1"/>
      <protection locked="0"/>
    </xf>
    <xf numFmtId="0" fontId="4" fillId="0" borderId="66" xfId="0" applyFont="1" applyFill="1" applyBorder="1" applyAlignment="1" applyProtection="1">
      <alignment horizontal="center" vertical="top" wrapText="1" readingOrder="1"/>
      <protection locked="0"/>
    </xf>
    <xf numFmtId="0" fontId="3" fillId="0" borderId="2" xfId="0" applyNumberFormat="1" applyFont="1" applyFill="1" applyBorder="1" applyAlignment="1" applyProtection="1">
      <alignment horizontal="center" vertical="top" wrapText="1" shrinkToFit="1"/>
      <protection locked="0"/>
    </xf>
    <xf numFmtId="0" fontId="3" fillId="0" borderId="6" xfId="0" applyNumberFormat="1" applyFont="1" applyFill="1" applyBorder="1" applyAlignment="1" applyProtection="1">
      <alignment horizontal="center" vertical="top" wrapText="1" shrinkToFit="1"/>
      <protection locked="0"/>
    </xf>
    <xf numFmtId="0" fontId="3" fillId="0" borderId="4" xfId="0" applyNumberFormat="1" applyFont="1" applyFill="1" applyBorder="1" applyAlignment="1" applyProtection="1">
      <alignment horizontal="center" vertical="top" wrapText="1" shrinkToFit="1"/>
      <protection locked="0"/>
    </xf>
    <xf numFmtId="0" fontId="6" fillId="0" borderId="78" xfId="0" applyNumberFormat="1" applyFont="1" applyFill="1" applyBorder="1" applyAlignment="1" applyProtection="1">
      <alignment horizontal="center" vertical="top" wrapText="1"/>
    </xf>
    <xf numFmtId="0" fontId="4" fillId="0" borderId="6" xfId="0" applyNumberFormat="1" applyFont="1" applyFill="1" applyBorder="1" applyAlignment="1" applyProtection="1">
      <alignment horizontal="center" vertical="top" wrapText="1" shrinkToFit="1"/>
      <protection locked="0"/>
    </xf>
    <xf numFmtId="0" fontId="4" fillId="0" borderId="4" xfId="0" applyNumberFormat="1" applyFont="1" applyFill="1" applyBorder="1" applyAlignment="1" applyProtection="1">
      <alignment horizontal="center" vertical="top" wrapText="1" shrinkToFit="1"/>
      <protection locked="0"/>
    </xf>
    <xf numFmtId="14" fontId="4" fillId="0" borderId="6" xfId="0" applyNumberFormat="1" applyFont="1" applyFill="1" applyBorder="1" applyAlignment="1" applyProtection="1">
      <alignment horizontal="center" vertical="top" wrapText="1" shrinkToFit="1"/>
      <protection locked="0"/>
    </xf>
    <xf numFmtId="14" fontId="4" fillId="0" borderId="4" xfId="0" applyNumberFormat="1" applyFont="1" applyFill="1" applyBorder="1" applyAlignment="1" applyProtection="1">
      <alignment horizontal="center" vertical="top" wrapText="1" shrinkToFit="1"/>
      <protection locked="0"/>
    </xf>
    <xf numFmtId="0" fontId="4" fillId="0" borderId="1" xfId="0" applyFont="1" applyFill="1" applyBorder="1" applyAlignment="1" applyProtection="1">
      <alignment horizontal="center" vertical="top" wrapText="1" readingOrder="1"/>
      <protection locked="0"/>
    </xf>
    <xf numFmtId="0" fontId="4" fillId="0" borderId="63" xfId="0" applyFont="1" applyFill="1" applyBorder="1" applyAlignment="1" applyProtection="1">
      <alignment horizontal="center" vertical="top" wrapText="1" readingOrder="1"/>
      <protection locked="0"/>
    </xf>
    <xf numFmtId="0" fontId="4" fillId="0" borderId="5" xfId="0" applyFont="1" applyFill="1" applyBorder="1" applyAlignment="1" applyProtection="1">
      <alignment horizontal="center" vertical="top" wrapText="1" readingOrder="1"/>
      <protection locked="0"/>
    </xf>
    <xf numFmtId="0" fontId="3" fillId="0" borderId="1" xfId="0" applyNumberFormat="1" applyFont="1" applyFill="1" applyBorder="1" applyAlignment="1" applyProtection="1">
      <alignment horizontal="center" vertical="top" wrapText="1" shrinkToFit="1"/>
      <protection locked="0"/>
    </xf>
    <xf numFmtId="0" fontId="7" fillId="0" borderId="6" xfId="0" applyFont="1" applyFill="1" applyBorder="1" applyAlignment="1" applyProtection="1">
      <alignment horizontal="left" vertical="top" wrapText="1" readingOrder="1"/>
      <protection locked="0"/>
    </xf>
    <xf numFmtId="0" fontId="7" fillId="0" borderId="1" xfId="0" applyFont="1" applyFill="1" applyBorder="1" applyAlignment="1" applyProtection="1">
      <alignment horizontal="left" vertical="top" wrapText="1" readingOrder="1"/>
      <protection locked="0"/>
    </xf>
    <xf numFmtId="0" fontId="7" fillId="0" borderId="56" xfId="0" applyFont="1" applyFill="1" applyBorder="1" applyAlignment="1" applyProtection="1">
      <alignment horizontal="left" vertical="top" wrapText="1" readingOrder="1"/>
      <protection locked="0"/>
    </xf>
    <xf numFmtId="0" fontId="7" fillId="0" borderId="4" xfId="0" applyFont="1" applyFill="1" applyBorder="1" applyAlignment="1" applyProtection="1">
      <alignment horizontal="left" vertical="top" wrapText="1" readingOrder="1"/>
      <protection locked="0"/>
    </xf>
    <xf numFmtId="0" fontId="4" fillId="0" borderId="6" xfId="0" applyFont="1" applyFill="1" applyBorder="1" applyAlignment="1" applyProtection="1">
      <alignment horizontal="left" vertical="top" wrapText="1" readingOrder="1"/>
      <protection locked="0"/>
    </xf>
    <xf numFmtId="0" fontId="4" fillId="0" borderId="4" xfId="0" applyFont="1" applyFill="1" applyBorder="1" applyAlignment="1" applyProtection="1">
      <alignment horizontal="left" vertical="top" wrapText="1" readingOrder="1"/>
      <protection locked="0"/>
    </xf>
    <xf numFmtId="49" fontId="4" fillId="0" borderId="6" xfId="0" applyNumberFormat="1" applyFont="1" applyFill="1" applyBorder="1" applyAlignment="1" applyProtection="1">
      <alignment horizontal="center" vertical="top" wrapText="1" readingOrder="1"/>
      <protection locked="0"/>
    </xf>
    <xf numFmtId="49" fontId="4" fillId="0" borderId="4" xfId="0" applyNumberFormat="1" applyFont="1" applyFill="1" applyBorder="1" applyAlignment="1" applyProtection="1">
      <alignment horizontal="center" vertical="top" wrapText="1" readingOrder="1"/>
      <protection locked="0"/>
    </xf>
    <xf numFmtId="0" fontId="4" fillId="0" borderId="80" xfId="0" applyFont="1" applyFill="1" applyBorder="1" applyAlignment="1" applyProtection="1">
      <alignment horizontal="center" vertical="top" wrapText="1" readingOrder="1"/>
      <protection locked="0"/>
    </xf>
    <xf numFmtId="0" fontId="4" fillId="0" borderId="87" xfId="0" applyFont="1" applyFill="1" applyBorder="1" applyAlignment="1">
      <alignment horizontal="center" vertical="top" wrapText="1"/>
    </xf>
    <xf numFmtId="0" fontId="4" fillId="0" borderId="46" xfId="0" applyFont="1" applyFill="1" applyBorder="1" applyAlignment="1">
      <alignment horizontal="center" vertical="top" wrapText="1"/>
    </xf>
    <xf numFmtId="0" fontId="4" fillId="0" borderId="74" xfId="0" applyFont="1" applyFill="1" applyBorder="1" applyAlignment="1">
      <alignment horizontal="center" vertical="top" wrapText="1"/>
    </xf>
    <xf numFmtId="0" fontId="4" fillId="0" borderId="23" xfId="0" applyFont="1" applyFill="1" applyBorder="1" applyAlignment="1">
      <alignment horizontal="center" vertical="top" wrapText="1"/>
    </xf>
    <xf numFmtId="0" fontId="4" fillId="0" borderId="88" xfId="0" applyFont="1" applyFill="1" applyBorder="1" applyAlignment="1">
      <alignment horizontal="center" vertical="top" wrapText="1"/>
    </xf>
    <xf numFmtId="0" fontId="4" fillId="0" borderId="45" xfId="0" applyFont="1" applyFill="1" applyBorder="1" applyAlignment="1">
      <alignment horizontal="center" vertical="top" wrapText="1"/>
    </xf>
    <xf numFmtId="0" fontId="4" fillId="0" borderId="78" xfId="0" applyFont="1" applyFill="1" applyBorder="1" applyAlignment="1" applyProtection="1">
      <alignment horizontal="center" vertical="top" wrapText="1" readingOrder="1"/>
      <protection locked="0"/>
    </xf>
    <xf numFmtId="0" fontId="4" fillId="0" borderId="78" xfId="0" applyFont="1" applyFill="1" applyBorder="1" applyAlignment="1" applyProtection="1">
      <alignment horizontal="center" vertical="top" wrapText="1"/>
      <protection locked="0"/>
    </xf>
    <xf numFmtId="0" fontId="3" fillId="0" borderId="11" xfId="0" applyNumberFormat="1" applyFont="1" applyFill="1" applyBorder="1" applyAlignment="1" applyProtection="1">
      <alignment horizontal="center" vertical="top" wrapText="1" shrinkToFit="1"/>
      <protection locked="0"/>
    </xf>
    <xf numFmtId="0" fontId="3" fillId="0" borderId="7" xfId="0" applyNumberFormat="1" applyFont="1" applyFill="1" applyBorder="1" applyAlignment="1" applyProtection="1">
      <alignment horizontal="center" vertical="top" wrapText="1" shrinkToFit="1"/>
      <protection locked="0"/>
    </xf>
    <xf numFmtId="0" fontId="4" fillId="0" borderId="10" xfId="0" applyFont="1" applyFill="1" applyBorder="1" applyAlignment="1" applyProtection="1">
      <alignment horizontal="center" vertical="top" wrapText="1"/>
      <protection locked="0"/>
    </xf>
    <xf numFmtId="0" fontId="3" fillId="0" borderId="23" xfId="0" applyNumberFormat="1" applyFont="1" applyFill="1" applyBorder="1" applyAlignment="1" applyProtection="1">
      <alignment horizontal="center" vertical="top" wrapText="1" shrinkToFit="1"/>
      <protection locked="0"/>
    </xf>
    <xf numFmtId="0" fontId="4" fillId="0" borderId="7" xfId="0" applyFont="1" applyFill="1" applyBorder="1" applyAlignment="1" applyProtection="1">
      <alignment horizontal="center" vertical="top" wrapText="1" readingOrder="1"/>
      <protection locked="0"/>
    </xf>
    <xf numFmtId="164" fontId="7" fillId="0" borderId="11" xfId="0" applyNumberFormat="1" applyFont="1" applyFill="1" applyBorder="1" applyAlignment="1" applyProtection="1">
      <alignment horizontal="right" vertical="top" wrapText="1" readingOrder="1"/>
      <protection locked="0"/>
    </xf>
    <xf numFmtId="164" fontId="7" fillId="0" borderId="66" xfId="0" applyNumberFormat="1" applyFont="1" applyFill="1" applyBorder="1" applyAlignment="1" applyProtection="1">
      <alignment horizontal="right" vertical="top" wrapText="1" readingOrder="1"/>
      <protection locked="0"/>
    </xf>
    <xf numFmtId="14" fontId="3" fillId="0" borderId="11" xfId="0" applyNumberFormat="1" applyFont="1" applyFill="1" applyBorder="1" applyAlignment="1" applyProtection="1">
      <alignment horizontal="center" vertical="top" wrapText="1" shrinkToFit="1"/>
      <protection locked="0"/>
    </xf>
    <xf numFmtId="14" fontId="3" fillId="0" borderId="2" xfId="0" applyNumberFormat="1" applyFont="1" applyFill="1" applyBorder="1" applyAlignment="1" applyProtection="1">
      <alignment horizontal="center" vertical="top" wrapText="1" shrinkToFit="1"/>
      <protection locked="0"/>
    </xf>
    <xf numFmtId="14" fontId="3" fillId="0" borderId="23" xfId="0" applyNumberFormat="1" applyFont="1" applyFill="1" applyBorder="1" applyAlignment="1" applyProtection="1">
      <alignment horizontal="center" vertical="top" wrapText="1" shrinkToFit="1"/>
      <protection locked="0"/>
    </xf>
    <xf numFmtId="49" fontId="4" fillId="0" borderId="104" xfId="0" applyNumberFormat="1" applyFont="1" applyFill="1" applyBorder="1" applyAlignment="1" applyProtection="1">
      <alignment horizontal="center" vertical="top" wrapText="1" readingOrder="1"/>
      <protection locked="0"/>
    </xf>
    <xf numFmtId="49" fontId="4" fillId="0" borderId="65" xfId="0" applyNumberFormat="1" applyFont="1" applyFill="1" applyBorder="1" applyAlignment="1" applyProtection="1">
      <alignment horizontal="center" vertical="top" wrapText="1" readingOrder="1"/>
      <protection locked="0"/>
    </xf>
    <xf numFmtId="0" fontId="4" fillId="0" borderId="14" xfId="0" applyFont="1" applyFill="1" applyBorder="1" applyAlignment="1">
      <alignment horizontal="center" vertical="top" wrapText="1"/>
    </xf>
    <xf numFmtId="0" fontId="4" fillId="0" borderId="78" xfId="0" applyFont="1" applyFill="1" applyBorder="1" applyAlignment="1">
      <alignment horizontal="center" vertical="top" wrapText="1"/>
    </xf>
    <xf numFmtId="0" fontId="4" fillId="0" borderId="4" xfId="0" applyFont="1" applyFill="1" applyBorder="1" applyAlignment="1">
      <alignment horizontal="center" vertical="top" wrapText="1"/>
    </xf>
    <xf numFmtId="0" fontId="6" fillId="0" borderId="11" xfId="0" applyNumberFormat="1" applyFont="1" applyFill="1" applyBorder="1" applyAlignment="1" applyProtection="1">
      <alignment horizontal="center" vertical="top" wrapText="1" shrinkToFit="1"/>
      <protection locked="0"/>
    </xf>
    <xf numFmtId="0" fontId="6" fillId="0" borderId="2" xfId="0" applyNumberFormat="1" applyFont="1" applyFill="1" applyBorder="1" applyAlignment="1" applyProtection="1">
      <alignment horizontal="center" vertical="top" wrapText="1" shrinkToFit="1"/>
      <protection locked="0"/>
    </xf>
    <xf numFmtId="0" fontId="6" fillId="0" borderId="7" xfId="0" applyNumberFormat="1" applyFont="1" applyFill="1" applyBorder="1" applyAlignment="1" applyProtection="1">
      <alignment horizontal="center" vertical="top" wrapText="1" shrinkToFit="1"/>
      <protection locked="0"/>
    </xf>
    <xf numFmtId="0" fontId="3" fillId="0" borderId="0" xfId="0" applyNumberFormat="1" applyFont="1" applyFill="1" applyBorder="1" applyAlignment="1" applyProtection="1">
      <alignment horizontal="center" vertical="top" wrapText="1" shrinkToFit="1"/>
      <protection locked="0"/>
    </xf>
    <xf numFmtId="0" fontId="3" fillId="0" borderId="49" xfId="0" applyNumberFormat="1" applyFont="1" applyFill="1" applyBorder="1" applyAlignment="1" applyProtection="1">
      <alignment horizontal="center" vertical="top" wrapText="1" shrinkToFit="1"/>
      <protection locked="0"/>
    </xf>
    <xf numFmtId="166" fontId="4" fillId="0" borderId="104" xfId="0" applyNumberFormat="1" applyFont="1" applyFill="1" applyBorder="1" applyAlignment="1" applyProtection="1">
      <alignment horizontal="right" vertical="top" wrapText="1" readingOrder="1"/>
      <protection locked="0"/>
    </xf>
    <xf numFmtId="166" fontId="4" fillId="0" borderId="65" xfId="0" applyNumberFormat="1" applyFont="1" applyFill="1" applyBorder="1" applyAlignment="1" applyProtection="1">
      <alignment horizontal="right" vertical="top" wrapText="1" readingOrder="1"/>
      <protection locked="0"/>
    </xf>
    <xf numFmtId="0" fontId="1" fillId="0" borderId="1" xfId="0" applyFont="1" applyFill="1" applyBorder="1"/>
    <xf numFmtId="0" fontId="4" fillId="0" borderId="11" xfId="0" applyFont="1" applyFill="1" applyBorder="1" applyAlignment="1" applyProtection="1">
      <alignment horizontal="left" vertical="top" wrapText="1" readingOrder="1"/>
      <protection locked="0"/>
    </xf>
    <xf numFmtId="0" fontId="4" fillId="0" borderId="2" xfId="0" applyFont="1" applyFill="1" applyBorder="1" applyAlignment="1" applyProtection="1">
      <alignment horizontal="left" vertical="top" wrapText="1" readingOrder="1"/>
      <protection locked="0"/>
    </xf>
    <xf numFmtId="0" fontId="7" fillId="0" borderId="11" xfId="0" applyFont="1" applyFill="1" applyBorder="1" applyAlignment="1" applyProtection="1">
      <alignment horizontal="left" vertical="top" wrapText="1" readingOrder="1"/>
      <protection locked="0"/>
    </xf>
    <xf numFmtId="0" fontId="7" fillId="0" borderId="66" xfId="0" applyFont="1" applyFill="1" applyBorder="1" applyAlignment="1" applyProtection="1">
      <alignment horizontal="left" vertical="top" wrapText="1" readingOrder="1"/>
      <protection locked="0"/>
    </xf>
    <xf numFmtId="0" fontId="7" fillId="0" borderId="2" xfId="0" applyFont="1" applyFill="1" applyBorder="1" applyAlignment="1" applyProtection="1">
      <alignment horizontal="left" vertical="top" wrapText="1" readingOrder="1"/>
      <protection locked="0"/>
    </xf>
    <xf numFmtId="0" fontId="4" fillId="0" borderId="78" xfId="0" applyNumberFormat="1" applyFont="1" applyFill="1" applyBorder="1" applyAlignment="1" applyProtection="1">
      <alignment horizontal="center" vertical="top" wrapText="1" shrinkToFit="1"/>
      <protection locked="0"/>
    </xf>
    <xf numFmtId="14" fontId="4" fillId="0" borderId="78" xfId="0" applyNumberFormat="1" applyFont="1" applyFill="1" applyBorder="1" applyAlignment="1" applyProtection="1">
      <alignment horizontal="center" vertical="top" wrapText="1" shrinkToFit="1"/>
      <protection locked="0"/>
    </xf>
    <xf numFmtId="0" fontId="6" fillId="0" borderId="81" xfId="0" applyNumberFormat="1"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top" wrapText="1" shrinkToFit="1"/>
      <protection locked="0"/>
    </xf>
    <xf numFmtId="0" fontId="7" fillId="0" borderId="13" xfId="0" applyFont="1" applyFill="1" applyBorder="1" applyAlignment="1" applyProtection="1">
      <alignment horizontal="left" vertical="top" wrapText="1" readingOrder="1"/>
      <protection locked="0"/>
    </xf>
    <xf numFmtId="0" fontId="7" fillId="0" borderId="0" xfId="0" applyFont="1" applyFill="1" applyBorder="1" applyAlignment="1" applyProtection="1">
      <alignment horizontal="left" vertical="top" wrapText="1" readingOrder="1"/>
      <protection locked="0"/>
    </xf>
    <xf numFmtId="0" fontId="7" fillId="0" borderId="49" xfId="0" applyFont="1" applyFill="1" applyBorder="1" applyAlignment="1" applyProtection="1">
      <alignment horizontal="left" vertical="top" wrapText="1" readingOrder="1"/>
      <protection locked="0"/>
    </xf>
    <xf numFmtId="0" fontId="7" fillId="0" borderId="11" xfId="0" applyFont="1" applyFill="1" applyBorder="1" applyAlignment="1" applyProtection="1">
      <alignment horizontal="center" vertical="top" wrapText="1" readingOrder="1"/>
      <protection locked="0"/>
    </xf>
    <xf numFmtId="0" fontId="7" fillId="0" borderId="2" xfId="0" applyFont="1" applyFill="1" applyBorder="1" applyAlignment="1" applyProtection="1">
      <alignment horizontal="center" vertical="top" wrapText="1" readingOrder="1"/>
      <protection locked="0"/>
    </xf>
    <xf numFmtId="0" fontId="6" fillId="0" borderId="11" xfId="0" applyNumberFormat="1" applyFont="1" applyFill="1" applyBorder="1" applyAlignment="1" applyProtection="1">
      <alignment horizontal="center" vertical="top" wrapText="1"/>
    </xf>
    <xf numFmtId="0" fontId="6" fillId="0" borderId="7" xfId="0" applyNumberFormat="1"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top" wrapText="1" shrinkToFit="1" readingOrder="1"/>
      <protection locked="0"/>
    </xf>
    <xf numFmtId="0" fontId="3" fillId="0" borderId="59" xfId="0" applyNumberFormat="1" applyFont="1" applyFill="1" applyBorder="1" applyAlignment="1" applyProtection="1">
      <alignment horizontal="center" vertical="top" wrapText="1" shrinkToFit="1"/>
      <protection locked="0"/>
    </xf>
    <xf numFmtId="0" fontId="6" fillId="0" borderId="2" xfId="0" applyNumberFormat="1" applyFont="1" applyFill="1" applyBorder="1" applyAlignment="1" applyProtection="1">
      <alignment horizontal="center" vertical="top" wrapText="1"/>
    </xf>
    <xf numFmtId="14" fontId="3" fillId="0" borderId="59" xfId="0" applyNumberFormat="1" applyFont="1" applyFill="1" applyBorder="1" applyAlignment="1" applyProtection="1">
      <alignment horizontal="center" vertical="top" wrapText="1" shrinkToFit="1"/>
      <protection locked="0"/>
    </xf>
    <xf numFmtId="14" fontId="3" fillId="0" borderId="36" xfId="0" applyNumberFormat="1" applyFont="1" applyFill="1" applyBorder="1" applyAlignment="1" applyProtection="1">
      <alignment horizontal="center" vertical="top" wrapText="1" shrinkToFit="1"/>
      <protection locked="0"/>
    </xf>
    <xf numFmtId="0" fontId="7" fillId="0" borderId="7" xfId="0" applyFont="1" applyFill="1" applyBorder="1" applyAlignment="1" applyProtection="1">
      <alignment horizontal="left" vertical="top" wrapText="1" readingOrder="1"/>
      <protection locked="0"/>
    </xf>
    <xf numFmtId="0" fontId="7" fillId="0" borderId="23" xfId="0" applyFont="1" applyFill="1" applyBorder="1" applyAlignment="1" applyProtection="1">
      <alignment horizontal="center" vertical="top" wrapText="1" readingOrder="1"/>
      <protection locked="0"/>
    </xf>
    <xf numFmtId="0" fontId="7" fillId="0" borderId="23" xfId="0" applyFont="1" applyFill="1" applyBorder="1" applyAlignment="1" applyProtection="1">
      <alignment horizontal="left" vertical="top" wrapText="1" readingOrder="1"/>
      <protection locked="0"/>
    </xf>
    <xf numFmtId="0" fontId="7" fillId="0" borderId="36" xfId="0" applyFont="1" applyFill="1" applyBorder="1" applyAlignment="1" applyProtection="1">
      <alignment horizontal="left" vertical="top" wrapText="1" readingOrder="1"/>
      <protection locked="0"/>
    </xf>
    <xf numFmtId="0" fontId="1" fillId="0" borderId="2" xfId="0" applyFont="1" applyFill="1" applyBorder="1" applyAlignment="1">
      <alignment vertical="top"/>
    </xf>
    <xf numFmtId="0" fontId="4" fillId="0" borderId="14" xfId="0" applyFont="1" applyFill="1" applyBorder="1" applyAlignment="1" applyProtection="1">
      <alignment horizontal="left" vertical="top" wrapText="1" readingOrder="1"/>
      <protection locked="0"/>
    </xf>
    <xf numFmtId="0" fontId="3" fillId="0" borderId="10" xfId="0" applyNumberFormat="1" applyFont="1" applyFill="1" applyBorder="1" applyAlignment="1" applyProtection="1">
      <alignment horizontal="center" vertical="top" wrapText="1" shrinkToFit="1"/>
      <protection locked="0"/>
    </xf>
    <xf numFmtId="0" fontId="3" fillId="0" borderId="34" xfId="0" applyNumberFormat="1" applyFont="1" applyFill="1" applyBorder="1" applyAlignment="1" applyProtection="1">
      <alignment horizontal="center" vertical="top" wrapText="1" shrinkToFit="1"/>
      <protection locked="0"/>
    </xf>
    <xf numFmtId="0" fontId="4" fillId="0" borderId="104" xfId="0" applyFont="1" applyFill="1" applyBorder="1" applyAlignment="1" applyProtection="1">
      <alignment horizontal="left" vertical="top" wrapText="1" readingOrder="1"/>
      <protection locked="0"/>
    </xf>
    <xf numFmtId="0" fontId="4" fillId="0" borderId="65" xfId="0" applyFont="1" applyFill="1" applyBorder="1" applyAlignment="1" applyProtection="1">
      <alignment horizontal="left" vertical="top" wrapText="1" readingOrder="1"/>
      <protection locked="0"/>
    </xf>
    <xf numFmtId="0" fontId="3" fillId="0" borderId="5" xfId="0" applyNumberFormat="1" applyFont="1" applyFill="1" applyBorder="1" applyAlignment="1" applyProtection="1">
      <alignment horizontal="center" vertical="top" wrapText="1" shrinkToFit="1"/>
      <protection locked="0"/>
    </xf>
    <xf numFmtId="0" fontId="6" fillId="0" borderId="8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center" vertical="top" wrapText="1"/>
    </xf>
    <xf numFmtId="0" fontId="7" fillId="0" borderId="5" xfId="0" applyFont="1" applyFill="1" applyBorder="1" applyAlignment="1" applyProtection="1">
      <alignment horizontal="center" vertical="top" wrapText="1" readingOrder="1"/>
      <protection locked="0"/>
    </xf>
    <xf numFmtId="164" fontId="4" fillId="0" borderId="6" xfId="0" applyNumberFormat="1" applyFont="1" applyFill="1" applyBorder="1" applyAlignment="1" applyProtection="1">
      <alignment horizontal="right" vertical="top" wrapText="1" readingOrder="1"/>
      <protection locked="0"/>
    </xf>
    <xf numFmtId="164" fontId="4" fillId="0" borderId="4" xfId="0" applyNumberFormat="1" applyFont="1" applyFill="1" applyBorder="1" applyAlignment="1" applyProtection="1">
      <alignment horizontal="right" vertical="top" wrapText="1" readingOrder="1"/>
      <protection locked="0"/>
    </xf>
    <xf numFmtId="14" fontId="4" fillId="0" borderId="12" xfId="0" applyNumberFormat="1" applyFont="1" applyFill="1" applyBorder="1" applyAlignment="1" applyProtection="1">
      <alignment horizontal="center" vertical="top" wrapText="1" readingOrder="1"/>
      <protection locked="0"/>
    </xf>
    <xf numFmtId="14" fontId="4" fillId="0" borderId="10" xfId="0" applyNumberFormat="1" applyFont="1" applyFill="1" applyBorder="1" applyAlignment="1" applyProtection="1">
      <alignment horizontal="center" vertical="top" wrapText="1" readingOrder="1"/>
      <protection locked="0"/>
    </xf>
    <xf numFmtId="0" fontId="4" fillId="0" borderId="10" xfId="0" applyFont="1" applyFill="1" applyBorder="1" applyAlignment="1" applyProtection="1">
      <alignment horizontal="center" vertical="top" wrapText="1" readingOrder="1"/>
      <protection locked="0"/>
    </xf>
    <xf numFmtId="0" fontId="3" fillId="0" borderId="36" xfId="0" applyNumberFormat="1" applyFont="1" applyFill="1" applyBorder="1" applyAlignment="1" applyProtection="1">
      <alignment horizontal="center" vertical="top" wrapText="1" shrinkToFit="1"/>
      <protection locked="0"/>
    </xf>
    <xf numFmtId="49" fontId="7" fillId="0" borderId="11" xfId="0" applyNumberFormat="1" applyFont="1" applyFill="1" applyBorder="1" applyAlignment="1" applyProtection="1">
      <alignment horizontal="center" vertical="top" wrapText="1" readingOrder="1"/>
      <protection locked="0"/>
    </xf>
    <xf numFmtId="49" fontId="7" fillId="0" borderId="66" xfId="0" applyNumberFormat="1" applyFont="1" applyFill="1" applyBorder="1" applyAlignment="1" applyProtection="1">
      <alignment horizontal="center" vertical="top" wrapText="1" readingOrder="1"/>
      <protection locked="0"/>
    </xf>
    <xf numFmtId="49" fontId="7" fillId="0" borderId="20" xfId="0" applyNumberFormat="1" applyFont="1" applyFill="1" applyBorder="1" applyAlignment="1" applyProtection="1">
      <alignment horizontal="center" vertical="top" wrapText="1" readingOrder="1"/>
      <protection locked="0"/>
    </xf>
    <xf numFmtId="49" fontId="7" fillId="0" borderId="67" xfId="0" applyNumberFormat="1" applyFont="1" applyFill="1" applyBorder="1" applyAlignment="1" applyProtection="1">
      <alignment horizontal="center" vertical="top" wrapText="1" readingOrder="1"/>
      <protection locked="0"/>
    </xf>
    <xf numFmtId="49" fontId="4" fillId="0" borderId="20" xfId="0" applyNumberFormat="1" applyFont="1" applyFill="1" applyBorder="1" applyAlignment="1" applyProtection="1">
      <alignment horizontal="center" vertical="center" wrapText="1" readingOrder="1"/>
      <protection locked="0"/>
    </xf>
    <xf numFmtId="49" fontId="4" fillId="0" borderId="16" xfId="0" applyNumberFormat="1" applyFont="1" applyFill="1" applyBorder="1" applyAlignment="1" applyProtection="1">
      <alignment horizontal="center" vertical="center" wrapText="1" readingOrder="1"/>
      <protection locked="0"/>
    </xf>
    <xf numFmtId="49" fontId="4" fillId="0" borderId="11" xfId="0" applyNumberFormat="1" applyFont="1" applyFill="1" applyBorder="1" applyAlignment="1" applyProtection="1">
      <alignment horizontal="center" vertical="center" wrapText="1" readingOrder="1"/>
      <protection locked="0"/>
    </xf>
    <xf numFmtId="49" fontId="4" fillId="0" borderId="2" xfId="0" applyNumberFormat="1" applyFont="1" applyFill="1" applyBorder="1" applyAlignment="1" applyProtection="1">
      <alignment horizontal="center" vertical="center" wrapText="1" readingOrder="1"/>
      <protection locked="0"/>
    </xf>
    <xf numFmtId="0" fontId="4" fillId="0" borderId="20" xfId="0" applyFont="1" applyFill="1" applyBorder="1" applyAlignment="1" applyProtection="1">
      <alignment horizontal="center" vertical="top" wrapText="1" readingOrder="1"/>
      <protection locked="0"/>
    </xf>
    <xf numFmtId="0" fontId="4" fillId="0" borderId="16" xfId="0" applyFont="1" applyFill="1" applyBorder="1" applyAlignment="1" applyProtection="1">
      <alignment horizontal="center" vertical="top" wrapText="1" readingOrder="1"/>
      <protection locked="0"/>
    </xf>
    <xf numFmtId="49" fontId="4" fillId="0" borderId="11" xfId="0" applyNumberFormat="1" applyFont="1" applyFill="1" applyBorder="1" applyAlignment="1" applyProtection="1">
      <alignment horizontal="center" vertical="top" wrapText="1" readingOrder="1"/>
      <protection locked="0"/>
    </xf>
    <xf numFmtId="49" fontId="4" fillId="0" borderId="2" xfId="0" applyNumberFormat="1" applyFont="1" applyFill="1" applyBorder="1" applyAlignment="1" applyProtection="1">
      <alignment horizontal="center" vertical="top" wrapText="1" readingOrder="1"/>
      <protection locked="0"/>
    </xf>
    <xf numFmtId="0" fontId="3" fillId="0" borderId="16" xfId="0" applyNumberFormat="1" applyFont="1" applyFill="1" applyBorder="1" applyAlignment="1" applyProtection="1">
      <alignment horizontal="center" vertical="top" wrapText="1" shrinkToFit="1"/>
      <protection locked="0"/>
    </xf>
    <xf numFmtId="0" fontId="6" fillId="0" borderId="1" xfId="0" applyNumberFormat="1" applyFont="1" applyFill="1" applyBorder="1" applyAlignment="1" applyProtection="1">
      <alignment horizontal="center" vertical="top" wrapText="1"/>
    </xf>
    <xf numFmtId="0" fontId="4" fillId="0" borderId="11" xfId="0" applyNumberFormat="1" applyFont="1" applyFill="1" applyBorder="1" applyAlignment="1" applyProtection="1">
      <alignment horizontal="center" vertical="center" wrapText="1" shrinkToFit="1"/>
      <protection locked="0"/>
    </xf>
    <xf numFmtId="0" fontId="4" fillId="0" borderId="7" xfId="0" applyNumberFormat="1" applyFont="1" applyFill="1" applyBorder="1" applyAlignment="1" applyProtection="1">
      <alignment horizontal="center" vertical="center" wrapText="1" shrinkToFit="1"/>
      <protection locked="0"/>
    </xf>
    <xf numFmtId="0" fontId="6" fillId="0" borderId="101" xfId="0" applyNumberFormat="1" applyFont="1" applyFill="1" applyBorder="1" applyAlignment="1" applyProtection="1">
      <alignment horizontal="center" vertical="top" wrapText="1"/>
    </xf>
    <xf numFmtId="0" fontId="6" fillId="0" borderId="65" xfId="0" applyNumberFormat="1" applyFont="1" applyFill="1" applyBorder="1" applyAlignment="1" applyProtection="1">
      <alignment horizontal="center" vertical="top" wrapText="1"/>
    </xf>
    <xf numFmtId="0" fontId="4" fillId="0" borderId="16" xfId="0" applyNumberFormat="1" applyFont="1" applyFill="1" applyBorder="1" applyAlignment="1" applyProtection="1">
      <alignment horizontal="center" vertical="top" wrapText="1" shrinkToFit="1"/>
      <protection locked="0"/>
    </xf>
    <xf numFmtId="0" fontId="4" fillId="0" borderId="2" xfId="0" applyNumberFormat="1" applyFont="1" applyFill="1" applyBorder="1" applyAlignment="1" applyProtection="1">
      <alignment horizontal="center" vertical="top" wrapText="1" shrinkToFit="1"/>
      <protection locked="0"/>
    </xf>
    <xf numFmtId="166" fontId="4" fillId="0" borderId="6" xfId="0" applyNumberFormat="1" applyFont="1" applyFill="1" applyBorder="1" applyAlignment="1" applyProtection="1">
      <alignment horizontal="right" vertical="top" wrapText="1" readingOrder="1"/>
      <protection locked="0"/>
    </xf>
    <xf numFmtId="166" fontId="4" fillId="0" borderId="4" xfId="0" applyNumberFormat="1" applyFont="1" applyFill="1" applyBorder="1" applyAlignment="1" applyProtection="1">
      <alignment horizontal="right" vertical="top" wrapText="1" readingOrder="1"/>
      <protection locked="0"/>
    </xf>
    <xf numFmtId="166" fontId="4" fillId="0" borderId="1" xfId="0" applyNumberFormat="1" applyFont="1" applyFill="1" applyBorder="1" applyAlignment="1" applyProtection="1">
      <alignment horizontal="right" vertical="top" wrapText="1" readingOrder="1"/>
      <protection locked="0"/>
    </xf>
    <xf numFmtId="166" fontId="4" fillId="0" borderId="63" xfId="0" applyNumberFormat="1" applyFont="1" applyFill="1" applyBorder="1" applyAlignment="1" applyProtection="1">
      <alignment horizontal="right" vertical="top" wrapText="1" readingOrder="1"/>
      <protection locked="0"/>
    </xf>
    <xf numFmtId="49" fontId="4" fillId="0" borderId="1" xfId="0" applyNumberFormat="1" applyFont="1" applyFill="1" applyBorder="1" applyAlignment="1" applyProtection="1">
      <alignment horizontal="center" vertical="top" wrapText="1" readingOrder="1"/>
      <protection locked="0"/>
    </xf>
    <xf numFmtId="49" fontId="4" fillId="0" borderId="63" xfId="0" applyNumberFormat="1" applyFont="1" applyFill="1" applyBorder="1" applyAlignment="1" applyProtection="1">
      <alignment horizontal="center" vertical="top" wrapText="1" readingOrder="1"/>
      <protection locked="0"/>
    </xf>
    <xf numFmtId="0" fontId="6" fillId="0" borderId="66" xfId="0" applyNumberFormat="1" applyFont="1" applyFill="1" applyBorder="1" applyAlignment="1" applyProtection="1">
      <alignment horizontal="center" vertical="top" wrapText="1"/>
    </xf>
    <xf numFmtId="0" fontId="4" fillId="0" borderId="1" xfId="0" applyFont="1" applyFill="1" applyBorder="1" applyAlignment="1" applyProtection="1">
      <alignment horizontal="left" vertical="top" wrapText="1" readingOrder="1"/>
      <protection locked="0"/>
    </xf>
    <xf numFmtId="0" fontId="4" fillId="0" borderId="5" xfId="0" applyNumberFormat="1" applyFont="1" applyFill="1" applyBorder="1" applyAlignment="1" applyProtection="1">
      <alignment horizontal="center" vertical="top" wrapText="1" shrinkToFit="1"/>
      <protection locked="0"/>
    </xf>
    <xf numFmtId="0" fontId="4" fillId="0" borderId="76" xfId="0" applyFont="1" applyFill="1" applyBorder="1" applyAlignment="1" applyProtection="1">
      <alignment horizontal="center" vertical="top" wrapText="1" readingOrder="1"/>
      <protection locked="0"/>
    </xf>
    <xf numFmtId="0" fontId="4" fillId="0" borderId="67" xfId="0" applyFont="1" applyFill="1" applyBorder="1" applyAlignment="1" applyProtection="1">
      <alignment horizontal="center" vertical="top" wrapText="1" readingOrder="1"/>
      <protection locked="0"/>
    </xf>
    <xf numFmtId="0" fontId="4" fillId="0" borderId="11" xfId="0" applyFont="1" applyFill="1" applyBorder="1" applyAlignment="1" applyProtection="1">
      <alignment horizontal="center" vertical="center" wrapText="1" readingOrder="1"/>
      <protection locked="0"/>
    </xf>
    <xf numFmtId="0" fontId="4" fillId="0" borderId="2" xfId="0" applyFont="1" applyFill="1" applyBorder="1" applyAlignment="1" applyProtection="1">
      <alignment horizontal="center" vertical="center" wrapText="1" readingOrder="1"/>
      <protection locked="0"/>
    </xf>
    <xf numFmtId="0" fontId="4" fillId="0" borderId="7" xfId="0" applyFont="1" applyFill="1" applyBorder="1" applyAlignment="1" applyProtection="1">
      <alignment horizontal="center" vertical="center" wrapText="1" readingOrder="1"/>
      <protection locked="0"/>
    </xf>
    <xf numFmtId="14" fontId="4" fillId="0" borderId="1" xfId="0" applyNumberFormat="1" applyFont="1" applyFill="1" applyBorder="1" applyAlignment="1" applyProtection="1">
      <alignment horizontal="center" vertical="top" wrapText="1" shrinkToFit="1"/>
      <protection locked="0"/>
    </xf>
    <xf numFmtId="0" fontId="7" fillId="0" borderId="81" xfId="0" applyFont="1" applyFill="1" applyBorder="1" applyAlignment="1" applyProtection="1">
      <alignment horizontal="left" vertical="top" wrapText="1" readingOrder="1"/>
      <protection locked="0"/>
    </xf>
    <xf numFmtId="0" fontId="4" fillId="0" borderId="78" xfId="0" applyFont="1" applyFill="1" applyBorder="1" applyAlignment="1" applyProtection="1">
      <alignment horizontal="left" vertical="top" wrapText="1" readingOrder="1"/>
      <protection locked="0"/>
    </xf>
    <xf numFmtId="0" fontId="6" fillId="0" borderId="14" xfId="0" applyNumberFormat="1" applyFont="1" applyFill="1" applyBorder="1" applyAlignment="1" applyProtection="1">
      <alignment horizontal="center" vertical="top" wrapText="1" shrinkToFit="1"/>
      <protection locked="0"/>
    </xf>
    <xf numFmtId="0" fontId="6" fillId="0" borderId="1" xfId="0" applyNumberFormat="1" applyFont="1" applyFill="1" applyBorder="1" applyAlignment="1" applyProtection="1">
      <alignment horizontal="center" vertical="top" wrapText="1" shrinkToFit="1"/>
      <protection locked="0"/>
    </xf>
    <xf numFmtId="0" fontId="6" fillId="0" borderId="12" xfId="0" applyNumberFormat="1" applyFont="1" applyFill="1" applyBorder="1" applyAlignment="1" applyProtection="1">
      <alignment horizontal="center" vertical="top" wrapText="1" shrinkToFit="1"/>
      <protection locked="0"/>
    </xf>
    <xf numFmtId="0" fontId="6" fillId="0" borderId="10" xfId="0" applyNumberFormat="1" applyFont="1" applyFill="1" applyBorder="1" applyAlignment="1" applyProtection="1">
      <alignment horizontal="center" vertical="top" wrapText="1" shrinkToFit="1"/>
      <protection locked="0"/>
    </xf>
    <xf numFmtId="0" fontId="7" fillId="0" borderId="20" xfId="0" applyFont="1" applyFill="1" applyBorder="1" applyAlignment="1" applyProtection="1">
      <alignment horizontal="left" vertical="top" wrapText="1" readingOrder="1"/>
      <protection locked="0"/>
    </xf>
    <xf numFmtId="0" fontId="7" fillId="0" borderId="16" xfId="0" applyFont="1" applyFill="1" applyBorder="1" applyAlignment="1" applyProtection="1">
      <alignment horizontal="left" vertical="top" wrapText="1" readingOrder="1"/>
      <protection locked="0"/>
    </xf>
    <xf numFmtId="0" fontId="3" fillId="0" borderId="2" xfId="0" applyNumberFormat="1" applyFont="1" applyFill="1" applyBorder="1" applyAlignment="1" applyProtection="1">
      <alignment horizontal="center" vertical="center" wrapText="1" shrinkToFit="1"/>
      <protection locked="0"/>
    </xf>
    <xf numFmtId="49" fontId="7" fillId="0" borderId="2" xfId="0" applyNumberFormat="1" applyFont="1" applyFill="1" applyBorder="1" applyAlignment="1" applyProtection="1">
      <alignment horizontal="center" vertical="top" wrapText="1" readingOrder="1"/>
      <protection locked="0"/>
    </xf>
    <xf numFmtId="0" fontId="7" fillId="0" borderId="6" xfId="0" applyFont="1" applyFill="1" applyBorder="1" applyAlignment="1" applyProtection="1">
      <alignment horizontal="center" vertical="top" wrapText="1" readingOrder="1"/>
      <protection locked="0"/>
    </xf>
    <xf numFmtId="0" fontId="7" fillId="0" borderId="1" xfId="0" applyFont="1" applyFill="1" applyBorder="1" applyAlignment="1" applyProtection="1">
      <alignment horizontal="center" vertical="top" wrapText="1" readingOrder="1"/>
      <protection locked="0"/>
    </xf>
    <xf numFmtId="0" fontId="12" fillId="0" borderId="0" xfId="0" applyFont="1" applyFill="1" applyAlignment="1" applyProtection="1">
      <alignment horizontal="center" vertical="top" wrapText="1" readingOrder="1"/>
      <protection locked="0"/>
    </xf>
    <xf numFmtId="0" fontId="4" fillId="0" borderId="3" xfId="0" applyFont="1" applyFill="1" applyBorder="1" applyAlignment="1" applyProtection="1">
      <alignment horizontal="center" vertical="top" wrapText="1" readingOrder="1"/>
      <protection locked="0"/>
    </xf>
    <xf numFmtId="0" fontId="4" fillId="0" borderId="50" xfId="0" applyFont="1" applyFill="1" applyBorder="1" applyAlignment="1" applyProtection="1">
      <alignment vertical="top" wrapText="1"/>
      <protection locked="0"/>
    </xf>
    <xf numFmtId="0" fontId="4" fillId="0" borderId="43" xfId="0" applyFont="1" applyFill="1" applyBorder="1" applyAlignment="1" applyProtection="1">
      <alignment vertical="top" wrapText="1"/>
      <protection locked="0"/>
    </xf>
    <xf numFmtId="0" fontId="4" fillId="0" borderId="5" xfId="0" applyFont="1" applyFill="1" applyBorder="1" applyAlignment="1" applyProtection="1">
      <alignment horizontal="center" vertical="center" wrapText="1" readingOrder="1"/>
      <protection locked="0"/>
    </xf>
    <xf numFmtId="0" fontId="6" fillId="0" borderId="5" xfId="0" applyNumberFormat="1" applyFont="1" applyFill="1" applyBorder="1" applyAlignment="1" applyProtection="1">
      <alignment horizontal="left" vertical="top" wrapText="1"/>
    </xf>
    <xf numFmtId="0" fontId="6" fillId="0" borderId="5" xfId="0" applyNumberFormat="1" applyFont="1" applyFill="1" applyBorder="1" applyAlignment="1" applyProtection="1">
      <alignment horizontal="center" vertical="top" wrapText="1"/>
    </xf>
    <xf numFmtId="0" fontId="3" fillId="0" borderId="14" xfId="0" applyNumberFormat="1" applyFont="1" applyFill="1" applyBorder="1" applyAlignment="1" applyProtection="1">
      <alignment horizontal="center" vertical="top" wrapText="1" shrinkToFit="1"/>
      <protection locked="0"/>
    </xf>
    <xf numFmtId="0" fontId="4" fillId="0" borderId="20" xfId="0" applyFont="1" applyFill="1" applyBorder="1" applyAlignment="1" applyProtection="1">
      <alignment horizontal="center" vertical="center" wrapText="1" readingOrder="1"/>
      <protection locked="0"/>
    </xf>
    <xf numFmtId="0" fontId="4" fillId="0" borderId="13" xfId="0" applyFont="1" applyFill="1" applyBorder="1" applyAlignment="1" applyProtection="1">
      <alignment horizontal="center" vertical="center" wrapText="1" readingOrder="1"/>
      <protection locked="0"/>
    </xf>
    <xf numFmtId="0" fontId="4" fillId="0" borderId="28" xfId="0" applyFont="1" applyFill="1" applyBorder="1" applyAlignment="1" applyProtection="1">
      <alignment horizontal="center" vertical="center" wrapText="1" readingOrder="1"/>
      <protection locked="0"/>
    </xf>
    <xf numFmtId="0" fontId="4" fillId="0" borderId="49" xfId="0" applyFont="1" applyFill="1" applyBorder="1" applyAlignment="1" applyProtection="1">
      <alignment horizontal="center" vertical="center" wrapText="1" readingOrder="1"/>
      <protection locked="0"/>
    </xf>
    <xf numFmtId="0" fontId="4" fillId="0" borderId="7" xfId="0" applyFont="1" applyFill="1" applyBorder="1" applyAlignment="1" applyProtection="1">
      <alignment horizontal="left" vertical="top" wrapText="1" readingOrder="1"/>
      <protection locked="0"/>
    </xf>
    <xf numFmtId="0" fontId="4" fillId="0" borderId="28" xfId="0" applyFont="1" applyFill="1" applyBorder="1" applyAlignment="1" applyProtection="1">
      <alignment horizontal="center" vertical="top" wrapText="1" readingOrder="1"/>
      <protection locked="0"/>
    </xf>
    <xf numFmtId="49" fontId="4" fillId="0" borderId="29" xfId="0" applyNumberFormat="1" applyFont="1" applyFill="1" applyBorder="1" applyAlignment="1" applyProtection="1">
      <alignment horizontal="center" vertical="top" wrapText="1" readingOrder="1"/>
      <protection locked="0"/>
    </xf>
    <xf numFmtId="49" fontId="4" fillId="0" borderId="52" xfId="0" applyNumberFormat="1" applyFont="1" applyFill="1" applyBorder="1" applyAlignment="1" applyProtection="1">
      <alignment horizontal="center" vertical="top" wrapText="1" readingOrder="1"/>
      <protection locked="0"/>
    </xf>
    <xf numFmtId="0" fontId="4" fillId="0" borderId="59" xfId="0" applyFont="1" applyFill="1" applyBorder="1" applyAlignment="1" applyProtection="1">
      <alignment horizontal="left" vertical="top" wrapText="1" readingOrder="1"/>
      <protection locked="0"/>
    </xf>
    <xf numFmtId="0" fontId="4" fillId="0" borderId="26" xfId="0" applyFont="1" applyFill="1" applyBorder="1" applyAlignment="1" applyProtection="1">
      <alignment horizontal="left" vertical="top" wrapText="1" readingOrder="1"/>
      <protection locked="0"/>
    </xf>
    <xf numFmtId="0" fontId="4" fillId="0" borderId="98" xfId="0" applyFont="1" applyFill="1" applyBorder="1" applyAlignment="1" applyProtection="1">
      <alignment horizontal="left" vertical="top" wrapText="1" readingOrder="1"/>
      <protection locked="0"/>
    </xf>
    <xf numFmtId="0" fontId="4" fillId="0" borderId="86" xfId="0" applyFont="1" applyFill="1" applyBorder="1" applyAlignment="1" applyProtection="1">
      <alignment horizontal="left" vertical="top" wrapText="1" readingOrder="1"/>
      <protection locked="0"/>
    </xf>
    <xf numFmtId="0" fontId="4" fillId="0" borderId="71" xfId="0" applyFont="1" applyFill="1" applyBorder="1" applyAlignment="1" applyProtection="1">
      <alignment horizontal="left" vertical="top" wrapText="1" readingOrder="1"/>
      <protection locked="0"/>
    </xf>
    <xf numFmtId="0" fontId="4" fillId="0" borderId="66" xfId="0" applyFont="1" applyFill="1" applyBorder="1" applyAlignment="1" applyProtection="1">
      <alignment horizontal="left" vertical="top" wrapText="1" readingOrder="1"/>
      <protection locked="0"/>
    </xf>
    <xf numFmtId="0" fontId="4" fillId="0" borderId="36" xfId="0" applyFont="1" applyFill="1" applyBorder="1" applyAlignment="1" applyProtection="1">
      <alignment horizontal="left" vertical="top" wrapText="1" readingOrder="1"/>
      <protection locked="0"/>
    </xf>
    <xf numFmtId="0" fontId="7" fillId="0" borderId="92" xfId="0" applyFont="1" applyFill="1" applyBorder="1" applyAlignment="1" applyProtection="1">
      <alignment horizontal="left" vertical="top" wrapText="1" readingOrder="1"/>
      <protection locked="0"/>
    </xf>
    <xf numFmtId="0" fontId="7" fillId="0" borderId="78" xfId="0" applyFont="1" applyFill="1" applyBorder="1" applyAlignment="1" applyProtection="1">
      <alignment horizontal="left" vertical="top" wrapText="1" readingOrder="1"/>
      <protection locked="0"/>
    </xf>
    <xf numFmtId="0" fontId="7" fillId="0" borderId="65" xfId="0" applyFont="1" applyFill="1" applyBorder="1" applyAlignment="1" applyProtection="1">
      <alignment horizontal="left" vertical="top" wrapText="1" readingOrder="1"/>
      <protection locked="0"/>
    </xf>
    <xf numFmtId="0" fontId="7" fillId="0" borderId="66" xfId="0" applyFont="1" applyFill="1" applyBorder="1" applyAlignment="1" applyProtection="1">
      <alignment horizontal="center" vertical="top" wrapText="1" readingOrder="1"/>
      <protection locked="0"/>
    </xf>
    <xf numFmtId="0" fontId="7" fillId="0" borderId="7" xfId="0" applyFont="1" applyFill="1" applyBorder="1" applyAlignment="1" applyProtection="1">
      <alignment horizontal="center" vertical="top" wrapText="1" readingOrder="1"/>
      <protection locked="0"/>
    </xf>
    <xf numFmtId="49" fontId="7" fillId="0" borderId="7" xfId="0" applyNumberFormat="1" applyFont="1" applyFill="1" applyBorder="1" applyAlignment="1" applyProtection="1">
      <alignment horizontal="center" vertical="top" wrapText="1" readingOrder="1"/>
      <protection locked="0"/>
    </xf>
    <xf numFmtId="14" fontId="3" fillId="0" borderId="6" xfId="0" applyNumberFormat="1" applyFont="1" applyFill="1" applyBorder="1" applyAlignment="1" applyProtection="1">
      <alignment horizontal="center" vertical="top" wrapText="1" shrinkToFit="1"/>
      <protection locked="0"/>
    </xf>
    <xf numFmtId="14" fontId="3" fillId="0" borderId="1" xfId="0" applyNumberFormat="1" applyFont="1" applyFill="1" applyBorder="1" applyAlignment="1" applyProtection="1">
      <alignment horizontal="center" vertical="top" wrapText="1" shrinkToFit="1"/>
      <protection locked="0"/>
    </xf>
    <xf numFmtId="0" fontId="4" fillId="0" borderId="8" xfId="0" applyFont="1" applyFill="1" applyBorder="1" applyAlignment="1" applyProtection="1">
      <alignment horizontal="center" vertical="top" wrapText="1"/>
      <protection locked="0"/>
    </xf>
    <xf numFmtId="0" fontId="6" fillId="0" borderId="102" xfId="0" applyNumberFormat="1" applyFont="1" applyFill="1" applyBorder="1" applyAlignment="1" applyProtection="1">
      <alignment horizontal="center" vertical="top" wrapText="1"/>
    </xf>
    <xf numFmtId="0" fontId="4" fillId="0" borderId="102" xfId="0" applyFont="1" applyFill="1" applyBorder="1" applyAlignment="1" applyProtection="1">
      <alignment horizontal="center" vertical="top" wrapText="1" readingOrder="1"/>
      <protection locked="0"/>
    </xf>
    <xf numFmtId="0" fontId="3" fillId="0" borderId="44" xfId="0" applyNumberFormat="1" applyFont="1" applyFill="1" applyBorder="1" applyAlignment="1" applyProtection="1">
      <alignment horizontal="center" vertical="top" wrapText="1" shrinkToFit="1"/>
      <protection locked="0"/>
    </xf>
    <xf numFmtId="0" fontId="3" fillId="0" borderId="11" xfId="0" applyNumberFormat="1" applyFont="1" applyFill="1" applyBorder="1" applyAlignment="1" applyProtection="1">
      <alignment horizontal="center" vertical="center" wrapText="1" shrinkToFit="1"/>
      <protection locked="0"/>
    </xf>
    <xf numFmtId="0" fontId="3" fillId="0" borderId="59" xfId="0" applyNumberFormat="1" applyFont="1" applyFill="1" applyBorder="1" applyAlignment="1" applyProtection="1">
      <alignment horizontal="center" vertical="center" wrapText="1" shrinkToFit="1"/>
      <protection locked="0"/>
    </xf>
    <xf numFmtId="0" fontId="6" fillId="0" borderId="16" xfId="0" applyNumberFormat="1" applyFont="1" applyFill="1" applyBorder="1" applyAlignment="1" applyProtection="1">
      <alignment horizontal="center" vertical="top" wrapText="1"/>
    </xf>
    <xf numFmtId="0" fontId="4" fillId="0" borderId="59" xfId="0" applyFont="1" applyFill="1" applyBorder="1" applyAlignment="1" applyProtection="1">
      <alignment horizontal="center" vertical="top" wrapText="1" readingOrder="1"/>
      <protection locked="0"/>
    </xf>
    <xf numFmtId="0" fontId="7" fillId="0" borderId="86" xfId="0" applyFont="1" applyFill="1" applyBorder="1" applyAlignment="1" applyProtection="1">
      <alignment horizontal="left" vertical="top" wrapText="1" readingOrder="1"/>
      <protection locked="0"/>
    </xf>
    <xf numFmtId="0" fontId="7" fillId="0" borderId="9" xfId="0" applyFont="1" applyFill="1" applyBorder="1" applyAlignment="1" applyProtection="1">
      <alignment horizontal="left" vertical="top" wrapText="1" readingOrder="1"/>
      <protection locked="0"/>
    </xf>
    <xf numFmtId="0" fontId="7" fillId="0" borderId="52" xfId="0" applyFont="1" applyFill="1" applyBorder="1" applyAlignment="1" applyProtection="1">
      <alignment horizontal="left" vertical="top" wrapText="1" readingOrder="1"/>
      <protection locked="0"/>
    </xf>
    <xf numFmtId="0" fontId="0" fillId="0" borderId="23" xfId="0" applyFill="1" applyBorder="1"/>
    <xf numFmtId="49" fontId="4" fillId="0" borderId="5" xfId="0" applyNumberFormat="1" applyFont="1" applyFill="1" applyBorder="1" applyAlignment="1" applyProtection="1">
      <alignment horizontal="center" vertical="top" wrapText="1" readingOrder="1"/>
      <protection locked="0"/>
    </xf>
    <xf numFmtId="0" fontId="4" fillId="0" borderId="63" xfId="0" applyFont="1" applyFill="1" applyBorder="1" applyAlignment="1" applyProtection="1">
      <alignment horizontal="left" vertical="top" wrapText="1" readingOrder="1"/>
      <protection locked="0"/>
    </xf>
    <xf numFmtId="14" fontId="3" fillId="0" borderId="7" xfId="0" applyNumberFormat="1" applyFont="1" applyFill="1" applyBorder="1" applyAlignment="1" applyProtection="1">
      <alignment horizontal="center" vertical="top" wrapText="1" shrinkToFit="1"/>
      <protection locked="0"/>
    </xf>
    <xf numFmtId="0" fontId="7" fillId="0" borderId="59" xfId="0" applyFont="1" applyFill="1" applyBorder="1" applyAlignment="1" applyProtection="1">
      <alignment horizontal="left" vertical="top" wrapText="1" readingOrder="1"/>
      <protection locked="0"/>
    </xf>
    <xf numFmtId="0" fontId="3" fillId="0" borderId="9" xfId="0" applyNumberFormat="1" applyFont="1" applyFill="1" applyBorder="1" applyAlignment="1" applyProtection="1">
      <alignment horizontal="center" vertical="top" wrapText="1" shrinkToFit="1"/>
      <protection locked="0"/>
    </xf>
    <xf numFmtId="4" fontId="4" fillId="0" borderId="14" xfId="0" applyNumberFormat="1" applyFont="1" applyFill="1" applyBorder="1" applyAlignment="1" applyProtection="1">
      <alignment horizontal="right" vertical="center" wrapText="1" readingOrder="1"/>
      <protection locked="0"/>
    </xf>
    <xf numFmtId="4" fontId="4" fillId="0" borderId="1" xfId="0" applyNumberFormat="1" applyFont="1" applyFill="1" applyBorder="1" applyAlignment="1" applyProtection="1">
      <alignment horizontal="right" vertical="center" wrapText="1" readingOrder="1"/>
      <protection locked="0"/>
    </xf>
    <xf numFmtId="0" fontId="3" fillId="0" borderId="18" xfId="0" applyNumberFormat="1" applyFont="1" applyFill="1" applyBorder="1" applyAlignment="1" applyProtection="1">
      <alignment horizontal="center" vertical="top" wrapText="1" shrinkToFit="1"/>
      <protection locked="0"/>
    </xf>
    <xf numFmtId="164" fontId="4" fillId="0" borderId="5" xfId="0" applyNumberFormat="1" applyFont="1" applyFill="1" applyBorder="1" applyAlignment="1" applyProtection="1">
      <alignment horizontal="right" vertical="top" wrapText="1" readingOrder="1"/>
      <protection locked="0"/>
    </xf>
    <xf numFmtId="49" fontId="7" fillId="0" borderId="5" xfId="0" applyNumberFormat="1" applyFont="1" applyFill="1" applyBorder="1" applyAlignment="1" applyProtection="1">
      <alignment horizontal="center" vertical="top" wrapText="1" readingOrder="1"/>
      <protection locked="0"/>
    </xf>
    <xf numFmtId="164" fontId="7" fillId="0" borderId="12" xfId="0" applyNumberFormat="1" applyFont="1" applyFill="1" applyBorder="1" applyAlignment="1" applyProtection="1">
      <alignment horizontal="right" vertical="top" wrapText="1" readingOrder="1"/>
      <protection locked="0"/>
    </xf>
    <xf numFmtId="164" fontId="7" fillId="0" borderId="85" xfId="0" applyNumberFormat="1" applyFont="1" applyFill="1" applyBorder="1" applyAlignment="1" applyProtection="1">
      <alignment horizontal="right" vertical="top" wrapText="1" readingOrder="1"/>
      <protection locked="0"/>
    </xf>
    <xf numFmtId="4" fontId="4" fillId="0" borderId="73" xfId="0" applyNumberFormat="1" applyFont="1" applyFill="1" applyBorder="1" applyAlignment="1" applyProtection="1">
      <alignment horizontal="right" vertical="center" wrapText="1" readingOrder="1"/>
      <protection locked="0"/>
    </xf>
    <xf numFmtId="4" fontId="4" fillId="0" borderId="78" xfId="0" applyNumberFormat="1" applyFont="1" applyFill="1" applyBorder="1" applyAlignment="1" applyProtection="1">
      <alignment horizontal="right" vertical="center" wrapText="1" readingOrder="1"/>
      <protection locked="0"/>
    </xf>
    <xf numFmtId="14" fontId="4" fillId="0" borderId="5" xfId="0" applyNumberFormat="1" applyFont="1" applyFill="1" applyBorder="1" applyAlignment="1" applyProtection="1">
      <alignment horizontal="center" vertical="top" wrapText="1" shrinkToFit="1"/>
      <protection locked="0"/>
    </xf>
    <xf numFmtId="0" fontId="4" fillId="0" borderId="80" xfId="0" applyFont="1" applyFill="1" applyBorder="1" applyAlignment="1" applyProtection="1">
      <alignment horizontal="center" vertical="center" wrapText="1" readingOrder="1"/>
      <protection locked="0"/>
    </xf>
    <xf numFmtId="0" fontId="4" fillId="0" borderId="4" xfId="0" applyFont="1" applyFill="1" applyBorder="1" applyAlignment="1" applyProtection="1">
      <alignment horizontal="center" vertical="center" wrapText="1" readingOrder="1"/>
      <protection locked="0"/>
    </xf>
    <xf numFmtId="0" fontId="1" fillId="0" borderId="4" xfId="0" applyFont="1" applyFill="1" applyBorder="1"/>
    <xf numFmtId="0" fontId="3" fillId="0" borderId="6" xfId="0" applyNumberFormat="1" applyFont="1" applyFill="1" applyBorder="1" applyAlignment="1" applyProtection="1">
      <alignment horizontal="center" vertical="center" wrapText="1" shrinkToFit="1"/>
      <protection locked="0"/>
    </xf>
    <xf numFmtId="0" fontId="3" fillId="0" borderId="1" xfId="0" applyNumberFormat="1" applyFont="1" applyFill="1" applyBorder="1" applyAlignment="1" applyProtection="1">
      <alignment horizontal="center" vertical="center" wrapText="1" shrinkToFit="1"/>
      <protection locked="0"/>
    </xf>
    <xf numFmtId="0" fontId="4" fillId="0" borderId="8" xfId="0" applyNumberFormat="1" applyFont="1" applyFill="1" applyBorder="1" applyAlignment="1" applyProtection="1">
      <alignment horizontal="center" vertical="top" wrapText="1" readingOrder="1"/>
      <protection locked="0"/>
    </xf>
    <xf numFmtId="0" fontId="4" fillId="0" borderId="105" xfId="0" applyFont="1" applyFill="1" applyBorder="1" applyAlignment="1" applyProtection="1">
      <alignment horizontal="center" vertical="top" wrapText="1" readingOrder="1"/>
      <protection locked="0"/>
    </xf>
  </cellXfs>
  <cellStyles count="2">
    <cellStyle name="Обычный" xfId="0" builtinId="0"/>
    <cellStyle name="Обычный_TMP_1"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577"/>
  <sheetViews>
    <sheetView showGridLines="0" tabSelected="1" zoomScaleNormal="100" zoomScaleSheetLayoutView="80" workbookViewId="0">
      <pane xSplit="2" ySplit="5" topLeftCell="C576" activePane="bottomRight" state="frozen"/>
      <selection pane="topRight" activeCell="C1" sqref="C1"/>
      <selection pane="bottomLeft" activeCell="A6" sqref="A6"/>
      <selection pane="bottomRight" activeCell="O10" sqref="O10"/>
    </sheetView>
  </sheetViews>
  <sheetFormatPr defaultRowHeight="18.75"/>
  <cols>
    <col min="1" max="1" width="36.140625" style="25" customWidth="1"/>
    <col min="2" max="2" width="5.85546875" style="211" customWidth="1"/>
    <col min="3" max="3" width="22" style="25" customWidth="1"/>
    <col min="4" max="4" width="6.28515625" style="25" customWidth="1"/>
    <col min="5" max="5" width="9" style="25" customWidth="1"/>
    <col min="6" max="6" width="22.140625" style="25" customWidth="1"/>
    <col min="7" max="7" width="6.5703125" style="25" customWidth="1"/>
    <col min="8" max="8" width="10" style="25" customWidth="1"/>
    <col min="9" max="9" width="49" style="25" customWidth="1"/>
    <col min="10" max="10" width="6.42578125" style="25" customWidth="1"/>
    <col min="11" max="11" width="9.7109375" style="25" customWidth="1"/>
    <col min="12" max="13" width="3.7109375" style="25" customWidth="1"/>
    <col min="14" max="15" width="9.28515625" style="25" customWidth="1"/>
    <col min="16" max="16" width="10.140625" style="25" customWidth="1"/>
    <col min="17" max="17" width="9.28515625" style="25" customWidth="1"/>
    <col min="18" max="18" width="10.140625" style="95" customWidth="1"/>
    <col min="19" max="16384" width="9.140625" style="95"/>
  </cols>
  <sheetData>
    <row r="1" spans="1:18" ht="18" customHeight="1">
      <c r="A1" s="801" t="s">
        <v>1424</v>
      </c>
      <c r="B1" s="801"/>
      <c r="C1" s="801"/>
      <c r="D1" s="801"/>
      <c r="E1" s="801"/>
      <c r="F1" s="801"/>
      <c r="G1" s="801"/>
      <c r="H1" s="801"/>
      <c r="I1" s="801"/>
      <c r="J1" s="801"/>
      <c r="K1" s="801"/>
      <c r="L1" s="801"/>
      <c r="M1" s="801"/>
      <c r="N1" s="801"/>
      <c r="O1" s="801"/>
      <c r="P1" s="801"/>
      <c r="Q1" s="801"/>
    </row>
    <row r="2" spans="1:18" s="96" customFormat="1" ht="12.75" customHeight="1">
      <c r="A2" s="785" t="s">
        <v>454</v>
      </c>
      <c r="B2" s="656" t="s">
        <v>0</v>
      </c>
      <c r="C2" s="802" t="s">
        <v>455</v>
      </c>
      <c r="D2" s="803"/>
      <c r="E2" s="803"/>
      <c r="F2" s="803"/>
      <c r="G2" s="803"/>
      <c r="H2" s="803"/>
      <c r="I2" s="803"/>
      <c r="J2" s="803"/>
      <c r="K2" s="804"/>
      <c r="L2" s="809" t="s">
        <v>1</v>
      </c>
      <c r="M2" s="810"/>
      <c r="N2" s="671"/>
      <c r="O2" s="671"/>
      <c r="P2" s="671"/>
      <c r="Q2" s="671"/>
      <c r="R2" s="671"/>
    </row>
    <row r="3" spans="1:18" s="96" customFormat="1" ht="23.25" customHeight="1">
      <c r="A3" s="786"/>
      <c r="B3" s="657"/>
      <c r="C3" s="802" t="s">
        <v>4</v>
      </c>
      <c r="D3" s="803"/>
      <c r="E3" s="804"/>
      <c r="F3" s="802" t="s">
        <v>5</v>
      </c>
      <c r="G3" s="803"/>
      <c r="H3" s="804"/>
      <c r="I3" s="802" t="s">
        <v>43</v>
      </c>
      <c r="J3" s="803"/>
      <c r="K3" s="804"/>
      <c r="L3" s="811"/>
      <c r="M3" s="812"/>
      <c r="N3" s="805">
        <v>2021</v>
      </c>
      <c r="O3" s="805"/>
      <c r="P3" s="805" t="s">
        <v>1160</v>
      </c>
      <c r="Q3" s="859" t="s">
        <v>1162</v>
      </c>
      <c r="R3" s="580" t="s">
        <v>6</v>
      </c>
    </row>
    <row r="4" spans="1:18" s="96" customFormat="1" ht="86.25" customHeight="1">
      <c r="A4" s="787"/>
      <c r="B4" s="694"/>
      <c r="C4" s="610" t="s">
        <v>370</v>
      </c>
      <c r="D4" s="610" t="s">
        <v>7</v>
      </c>
      <c r="E4" s="610" t="s">
        <v>8</v>
      </c>
      <c r="F4" s="610" t="s">
        <v>370</v>
      </c>
      <c r="G4" s="610" t="s">
        <v>7</v>
      </c>
      <c r="H4" s="610" t="s">
        <v>8</v>
      </c>
      <c r="I4" s="610" t="s">
        <v>370</v>
      </c>
      <c r="J4" s="610" t="s">
        <v>7</v>
      </c>
      <c r="K4" s="610" t="s">
        <v>8</v>
      </c>
      <c r="L4" s="610" t="s">
        <v>9</v>
      </c>
      <c r="M4" s="106" t="s">
        <v>10</v>
      </c>
      <c r="N4" s="580" t="s">
        <v>11</v>
      </c>
      <c r="O4" s="580" t="s">
        <v>12</v>
      </c>
      <c r="P4" s="805"/>
      <c r="Q4" s="860"/>
      <c r="R4" s="580" t="s">
        <v>1161</v>
      </c>
    </row>
    <row r="5" spans="1:18" s="96" customFormat="1" ht="12">
      <c r="A5" s="567" t="s">
        <v>2</v>
      </c>
      <c r="B5" s="567" t="s">
        <v>13</v>
      </c>
      <c r="C5" s="610" t="s">
        <v>14</v>
      </c>
      <c r="D5" s="610" t="s">
        <v>15</v>
      </c>
      <c r="E5" s="610" t="s">
        <v>16</v>
      </c>
      <c r="F5" s="610" t="s">
        <v>17</v>
      </c>
      <c r="G5" s="610" t="s">
        <v>18</v>
      </c>
      <c r="H5" s="610" t="s">
        <v>19</v>
      </c>
      <c r="I5" s="610">
        <v>9</v>
      </c>
      <c r="J5" s="610">
        <v>10</v>
      </c>
      <c r="K5" s="610">
        <v>11</v>
      </c>
      <c r="L5" s="610">
        <v>12</v>
      </c>
      <c r="M5" s="106">
        <v>13</v>
      </c>
      <c r="N5" s="279">
        <v>17</v>
      </c>
      <c r="O5" s="410"/>
      <c r="P5" s="310"/>
      <c r="Q5" s="279">
        <v>18</v>
      </c>
      <c r="R5" s="279">
        <v>19</v>
      </c>
    </row>
    <row r="6" spans="1:18" s="97" customFormat="1" ht="59.25" customHeight="1">
      <c r="A6" s="27" t="s">
        <v>448</v>
      </c>
      <c r="B6" s="641" t="s">
        <v>25</v>
      </c>
      <c r="C6" s="641" t="s">
        <v>26</v>
      </c>
      <c r="D6" s="641" t="s">
        <v>26</v>
      </c>
      <c r="E6" s="641" t="s">
        <v>26</v>
      </c>
      <c r="F6" s="641" t="s">
        <v>26</v>
      </c>
      <c r="G6" s="641" t="s">
        <v>26</v>
      </c>
      <c r="H6" s="641" t="s">
        <v>26</v>
      </c>
      <c r="I6" s="641" t="s">
        <v>26</v>
      </c>
      <c r="J6" s="641" t="s">
        <v>26</v>
      </c>
      <c r="K6" s="641" t="s">
        <v>26</v>
      </c>
      <c r="L6" s="641"/>
      <c r="M6" s="306"/>
      <c r="N6" s="125">
        <f>N7+N269+N326+N348+N409+N414+N576</f>
        <v>1942329.6460000002</v>
      </c>
      <c r="O6" s="125">
        <f>O7+O269+O326+O348+O409+O414+O576</f>
        <v>1898863.0589999999</v>
      </c>
      <c r="P6" s="125">
        <f>P7+P269+P326+P348+P409+P414+P576</f>
        <v>2138195.7120000003</v>
      </c>
      <c r="Q6" s="125">
        <f>Q7+Q269+Q326+Q348+Q409+Q414+Q576</f>
        <v>1724867.923</v>
      </c>
      <c r="R6" s="125">
        <f>R7+R269+R326+R348+R409+R414+R576</f>
        <v>1513884.5909999998</v>
      </c>
    </row>
    <row r="7" spans="1:18" s="97" customFormat="1" ht="72">
      <c r="A7" s="27" t="s">
        <v>449</v>
      </c>
      <c r="B7" s="641" t="s">
        <v>27</v>
      </c>
      <c r="C7" s="641" t="s">
        <v>26</v>
      </c>
      <c r="D7" s="641" t="s">
        <v>26</v>
      </c>
      <c r="E7" s="641" t="s">
        <v>26</v>
      </c>
      <c r="F7" s="641" t="s">
        <v>26</v>
      </c>
      <c r="G7" s="641" t="s">
        <v>26</v>
      </c>
      <c r="H7" s="641" t="s">
        <v>26</v>
      </c>
      <c r="I7" s="641" t="s">
        <v>26</v>
      </c>
      <c r="J7" s="641" t="s">
        <v>26</v>
      </c>
      <c r="K7" s="641" t="s">
        <v>26</v>
      </c>
      <c r="L7" s="641"/>
      <c r="M7" s="306"/>
      <c r="N7" s="126">
        <f>N8+N261</f>
        <v>637749.69099999999</v>
      </c>
      <c r="O7" s="126">
        <f>O8+O261</f>
        <v>626708.54</v>
      </c>
      <c r="P7" s="126">
        <f>P8+P261</f>
        <v>946960.48600000015</v>
      </c>
      <c r="Q7" s="126">
        <f>Q8+Q261</f>
        <v>683751.75199999998</v>
      </c>
      <c r="R7" s="126">
        <f>R8+R261</f>
        <v>440642.81399999995</v>
      </c>
    </row>
    <row r="8" spans="1:18" s="97" customFormat="1" ht="72">
      <c r="A8" s="27" t="s">
        <v>967</v>
      </c>
      <c r="B8" s="641">
        <v>1002</v>
      </c>
      <c r="C8" s="641" t="s">
        <v>26</v>
      </c>
      <c r="D8" s="641" t="s">
        <v>26</v>
      </c>
      <c r="E8" s="641" t="s">
        <v>26</v>
      </c>
      <c r="F8" s="641" t="s">
        <v>26</v>
      </c>
      <c r="G8" s="641" t="s">
        <v>26</v>
      </c>
      <c r="H8" s="641" t="s">
        <v>26</v>
      </c>
      <c r="I8" s="641" t="s">
        <v>26</v>
      </c>
      <c r="J8" s="641" t="s">
        <v>26</v>
      </c>
      <c r="K8" s="641" t="s">
        <v>26</v>
      </c>
      <c r="L8" s="53"/>
      <c r="M8" s="123"/>
      <c r="N8" s="126">
        <f>N9+N11+N12+N16+N18+N21+N22+N23+N28+N29+N42+N80+N111+N127+N130+N131+N134+N142+N143+N150+N166+N167+N170+N172+N178+N186+N187+N189+N198+N216+N218+N222+N232+N254+N258+N259</f>
        <v>571658.99100000004</v>
      </c>
      <c r="O8" s="126">
        <f>O9+O11+O12+O16+O18+O21+O22+O23+O28+O29+O42+O80+O111+O127+O130+O131+O134+O142+O143+O150+O166+O167+O170+O172+O178+O186+O187+O189+O198+O216+O218+O222+O232+O254+O258+O259</f>
        <v>560617.84000000008</v>
      </c>
      <c r="P8" s="126">
        <f>P9+P11+P12+P16+P18+P21+P22+P23+P28+P29+P42+P80+P111+P127+P130+P131+P134+P142+P143+P150+P166+P167+P170+P172+P178+P186+P187+P189+P198+P216+P218+P222+P232+P254+P258+P259</f>
        <v>878594.58600000013</v>
      </c>
      <c r="Q8" s="126">
        <f>Q9+Q11+Q12+Q16+Q18+Q21+Q22+Q23+Q28+Q29+Q42+Q80+Q111+Q127+Q130+Q131+Q134+Q142+Q143+Q150+Q166+Q167+Q170+Q172+Q178+Q186+Q187+Q189+Q198+Q216+Q218+Q222+Q232+Q254+Q258+Q259</f>
        <v>615779.55200000003</v>
      </c>
      <c r="R8" s="126">
        <f>R9+R11+R12+R16+R18+R21+R22+R23+R28+R29+R42+R80+R111+R127+R130+R131+R134+R142+R143+R150+R166+R167+R170+R172+R178+R186+R187+R189+R198+R216+R218+R222+R232+R254+R258+R259</f>
        <v>372445.61399999994</v>
      </c>
    </row>
    <row r="9" spans="1:18" s="97" customFormat="1" ht="12" customHeight="1">
      <c r="A9" s="795" t="s">
        <v>450</v>
      </c>
      <c r="B9" s="747">
        <v>1005</v>
      </c>
      <c r="C9" s="157"/>
      <c r="D9" s="40"/>
      <c r="E9" s="40"/>
      <c r="F9" s="40"/>
      <c r="G9" s="40"/>
      <c r="H9" s="40"/>
      <c r="I9" s="10"/>
      <c r="J9" s="10"/>
      <c r="K9" s="10"/>
      <c r="L9" s="579" t="s">
        <v>29</v>
      </c>
      <c r="M9" s="110" t="s">
        <v>23</v>
      </c>
      <c r="N9" s="126">
        <f t="shared" ref="N9:R9" si="0">SUM(N10:N10)</f>
        <v>6156.3229999999994</v>
      </c>
      <c r="O9" s="126">
        <f t="shared" si="0"/>
        <v>5991.6270000000004</v>
      </c>
      <c r="P9" s="126">
        <f t="shared" si="0"/>
        <v>3209.828</v>
      </c>
      <c r="Q9" s="126">
        <f t="shared" si="0"/>
        <v>2923.6</v>
      </c>
      <c r="R9" s="126">
        <f t="shared" si="0"/>
        <v>2953.9</v>
      </c>
    </row>
    <row r="10" spans="1:18" s="96" customFormat="1" ht="156" customHeight="1">
      <c r="A10" s="796"/>
      <c r="B10" s="747"/>
      <c r="C10" s="213" t="s">
        <v>44</v>
      </c>
      <c r="D10" s="551" t="s">
        <v>60</v>
      </c>
      <c r="E10" s="551" t="s">
        <v>45</v>
      </c>
      <c r="F10" s="584" t="s">
        <v>28</v>
      </c>
      <c r="G10" s="584" t="s">
        <v>28</v>
      </c>
      <c r="H10" s="584" t="s">
        <v>28</v>
      </c>
      <c r="I10" s="214" t="s">
        <v>1090</v>
      </c>
      <c r="J10" s="584" t="s">
        <v>61</v>
      </c>
      <c r="K10" s="584" t="s">
        <v>62</v>
      </c>
      <c r="L10" s="584" t="s">
        <v>29</v>
      </c>
      <c r="M10" s="646" t="s">
        <v>23</v>
      </c>
      <c r="N10" s="51">
        <f>4742.143+1414.28-0.1</f>
        <v>6156.3229999999994</v>
      </c>
      <c r="O10" s="412">
        <f>4577.337+1414.28+0.01</f>
        <v>5991.6270000000004</v>
      </c>
      <c r="P10" s="51">
        <v>3209.828</v>
      </c>
      <c r="Q10" s="51">
        <v>2923.6</v>
      </c>
      <c r="R10" s="51">
        <v>2953.9</v>
      </c>
    </row>
    <row r="11" spans="1:18" s="97" customFormat="1" ht="59.25" customHeight="1">
      <c r="A11" s="57" t="s">
        <v>451</v>
      </c>
      <c r="B11" s="579">
        <v>1006</v>
      </c>
      <c r="C11" s="570" t="s">
        <v>44</v>
      </c>
      <c r="D11" s="570" t="s">
        <v>308</v>
      </c>
      <c r="E11" s="570" t="s">
        <v>45</v>
      </c>
      <c r="F11" s="579"/>
      <c r="G11" s="579"/>
      <c r="H11" s="579"/>
      <c r="I11" s="580" t="s">
        <v>75</v>
      </c>
      <c r="J11" s="580" t="s">
        <v>55</v>
      </c>
      <c r="K11" s="580" t="s">
        <v>58</v>
      </c>
      <c r="L11" s="579" t="s">
        <v>31</v>
      </c>
      <c r="M11" s="579" t="s">
        <v>32</v>
      </c>
      <c r="N11" s="84">
        <v>0</v>
      </c>
      <c r="O11" s="84">
        <v>0</v>
      </c>
      <c r="P11" s="84">
        <v>38171.699999999997</v>
      </c>
      <c r="Q11" s="84">
        <v>41665.4</v>
      </c>
      <c r="R11" s="84">
        <v>32781.5</v>
      </c>
    </row>
    <row r="12" spans="1:18" s="97" customFormat="1" ht="12" customHeight="1">
      <c r="A12" s="737" t="s">
        <v>1382</v>
      </c>
      <c r="B12" s="485">
        <v>1007</v>
      </c>
      <c r="C12" s="396"/>
      <c r="D12" s="396"/>
      <c r="E12" s="396"/>
      <c r="F12" s="396"/>
      <c r="G12" s="396"/>
      <c r="H12" s="256"/>
      <c r="I12" s="256"/>
      <c r="J12" s="256"/>
      <c r="K12" s="256"/>
      <c r="L12" s="396" t="s">
        <v>33</v>
      </c>
      <c r="M12" s="396" t="s">
        <v>34</v>
      </c>
      <c r="N12" s="257">
        <f>SUM(N13:N15)</f>
        <v>3487.3090000000002</v>
      </c>
      <c r="O12" s="257">
        <f>SUM(O13:O15)</f>
        <v>3487.2930000000001</v>
      </c>
      <c r="P12" s="257">
        <f>SUM(P13:P15)</f>
        <v>5923.7290000000003</v>
      </c>
      <c r="Q12" s="257">
        <f>SUM(Q13:Q15)</f>
        <v>3895</v>
      </c>
      <c r="R12" s="257">
        <f>SUM(R13:R15)</f>
        <v>2105</v>
      </c>
    </row>
    <row r="13" spans="1:18" s="96" customFormat="1" ht="84" customHeight="1">
      <c r="A13" s="717"/>
      <c r="B13" s="464"/>
      <c r="C13" s="566" t="s">
        <v>44</v>
      </c>
      <c r="D13" s="566" t="s">
        <v>66</v>
      </c>
      <c r="E13" s="566" t="s">
        <v>45</v>
      </c>
      <c r="F13" s="566" t="s">
        <v>725</v>
      </c>
      <c r="G13" s="566" t="s">
        <v>916</v>
      </c>
      <c r="H13" s="566" t="s">
        <v>768</v>
      </c>
      <c r="I13" s="551" t="s">
        <v>1055</v>
      </c>
      <c r="J13" s="551" t="s">
        <v>55</v>
      </c>
      <c r="K13" s="551" t="s">
        <v>476</v>
      </c>
      <c r="L13" s="566"/>
      <c r="M13" s="566"/>
      <c r="N13" s="15">
        <v>3487.3090000000002</v>
      </c>
      <c r="O13" s="413">
        <v>3487.2930000000001</v>
      </c>
      <c r="P13" s="311">
        <f>108.811+3827.5</f>
        <v>3936.3110000000001</v>
      </c>
      <c r="Q13" s="131">
        <v>3895</v>
      </c>
      <c r="R13" s="131">
        <v>2105</v>
      </c>
    </row>
    <row r="14" spans="1:18" s="96" customFormat="1" ht="48" customHeight="1">
      <c r="A14" s="789"/>
      <c r="B14" s="464"/>
      <c r="C14" s="591"/>
      <c r="D14" s="591"/>
      <c r="E14" s="591"/>
      <c r="F14" s="591"/>
      <c r="G14" s="591"/>
      <c r="H14" s="591"/>
      <c r="I14" s="471" t="s">
        <v>1335</v>
      </c>
      <c r="J14" s="471" t="s">
        <v>55</v>
      </c>
      <c r="K14" s="471" t="s">
        <v>1336</v>
      </c>
      <c r="L14" s="591"/>
      <c r="M14" s="591"/>
      <c r="N14" s="435"/>
      <c r="O14" s="414"/>
      <c r="P14" s="414"/>
      <c r="Q14" s="132"/>
      <c r="R14" s="132"/>
    </row>
    <row r="15" spans="1:18" s="96" customFormat="1" ht="83.25" customHeight="1">
      <c r="A15" s="717"/>
      <c r="B15" s="398" t="s">
        <v>444</v>
      </c>
      <c r="C15" s="584"/>
      <c r="D15" s="584"/>
      <c r="E15" s="584"/>
      <c r="F15" s="584"/>
      <c r="G15" s="584"/>
      <c r="H15" s="584"/>
      <c r="I15" s="551" t="s">
        <v>698</v>
      </c>
      <c r="J15" s="551" t="s">
        <v>55</v>
      </c>
      <c r="K15" s="551" t="s">
        <v>65</v>
      </c>
      <c r="L15" s="584"/>
      <c r="M15" s="584"/>
      <c r="N15" s="42">
        <v>0</v>
      </c>
      <c r="O15" s="414">
        <v>0</v>
      </c>
      <c r="P15" s="312">
        <v>1987.4179999999999</v>
      </c>
      <c r="Q15" s="132">
        <v>0</v>
      </c>
      <c r="R15" s="132">
        <v>0</v>
      </c>
    </row>
    <row r="16" spans="1:18" s="97" customFormat="1" ht="14.25" customHeight="1">
      <c r="A16" s="715" t="s">
        <v>968</v>
      </c>
      <c r="B16" s="754" t="s">
        <v>477</v>
      </c>
      <c r="C16" s="29"/>
      <c r="D16" s="29"/>
      <c r="E16" s="29"/>
      <c r="F16" s="30"/>
      <c r="G16" s="30"/>
      <c r="H16" s="30"/>
      <c r="I16" s="2"/>
      <c r="J16" s="2"/>
      <c r="K16" s="2"/>
      <c r="L16" s="30" t="s">
        <v>33</v>
      </c>
      <c r="M16" s="30" t="s">
        <v>35</v>
      </c>
      <c r="N16" s="172">
        <f t="shared" ref="N16:R16" si="1">SUM(N17:N17)</f>
        <v>5173.2820000000002</v>
      </c>
      <c r="O16" s="172">
        <f t="shared" si="1"/>
        <v>5173.2820000000002</v>
      </c>
      <c r="P16" s="172">
        <f t="shared" si="1"/>
        <v>25500</v>
      </c>
      <c r="Q16" s="172">
        <f t="shared" si="1"/>
        <v>14200</v>
      </c>
      <c r="R16" s="172">
        <f t="shared" si="1"/>
        <v>14200</v>
      </c>
    </row>
    <row r="17" spans="1:18" s="96" customFormat="1" ht="105.75" customHeight="1">
      <c r="A17" s="717"/>
      <c r="B17" s="798"/>
      <c r="C17" s="584" t="s">
        <v>44</v>
      </c>
      <c r="D17" s="584" t="s">
        <v>67</v>
      </c>
      <c r="E17" s="584" t="s">
        <v>45</v>
      </c>
      <c r="F17" s="584" t="s">
        <v>28</v>
      </c>
      <c r="G17" s="584" t="s">
        <v>28</v>
      </c>
      <c r="H17" s="584" t="s">
        <v>28</v>
      </c>
      <c r="I17" s="244" t="s">
        <v>573</v>
      </c>
      <c r="J17" s="636" t="s">
        <v>586</v>
      </c>
      <c r="K17" s="636" t="s">
        <v>63</v>
      </c>
      <c r="L17" s="584"/>
      <c r="M17" s="584"/>
      <c r="N17" s="42">
        <v>5173.2820000000002</v>
      </c>
      <c r="O17" s="414">
        <v>5173.2820000000002</v>
      </c>
      <c r="P17" s="312">
        <f>4000+18200+3300</f>
        <v>25500</v>
      </c>
      <c r="Q17" s="132">
        <f>4000+10200</f>
        <v>14200</v>
      </c>
      <c r="R17" s="132">
        <f>4000+10200</f>
        <v>14200</v>
      </c>
    </row>
    <row r="18" spans="1:18" s="97" customFormat="1" ht="13.5" customHeight="1">
      <c r="A18" s="673" t="s">
        <v>478</v>
      </c>
      <c r="B18" s="799">
        <v>1010</v>
      </c>
      <c r="C18" s="57"/>
      <c r="D18" s="57"/>
      <c r="E18" s="57"/>
      <c r="F18" s="57"/>
      <c r="G18" s="57"/>
      <c r="H18" s="57"/>
      <c r="I18" s="8"/>
      <c r="J18" s="159"/>
      <c r="K18" s="159"/>
      <c r="L18" s="579" t="s">
        <v>33</v>
      </c>
      <c r="M18" s="579" t="s">
        <v>35</v>
      </c>
      <c r="N18" s="84">
        <f t="shared" ref="N18:R18" si="2">SUM(N19:N19)</f>
        <v>4586.2</v>
      </c>
      <c r="O18" s="84">
        <f t="shared" si="2"/>
        <v>4553.0410000000002</v>
      </c>
      <c r="P18" s="84">
        <f t="shared" si="2"/>
        <v>14586.2</v>
      </c>
      <c r="Q18" s="84">
        <f t="shared" si="2"/>
        <v>705</v>
      </c>
      <c r="R18" s="84">
        <f t="shared" si="2"/>
        <v>0</v>
      </c>
    </row>
    <row r="19" spans="1:18" s="96" customFormat="1" ht="59.25" customHeight="1">
      <c r="A19" s="674"/>
      <c r="B19" s="800"/>
      <c r="C19" s="543" t="s">
        <v>44</v>
      </c>
      <c r="D19" s="543" t="s">
        <v>67</v>
      </c>
      <c r="E19" s="543" t="s">
        <v>45</v>
      </c>
      <c r="F19" s="43"/>
      <c r="G19" s="43"/>
      <c r="H19" s="43"/>
      <c r="I19" s="215" t="s">
        <v>680</v>
      </c>
      <c r="J19" s="623" t="s">
        <v>55</v>
      </c>
      <c r="K19" s="623" t="s">
        <v>681</v>
      </c>
      <c r="L19" s="543"/>
      <c r="M19" s="543"/>
      <c r="N19" s="36">
        <v>4586.2</v>
      </c>
      <c r="O19" s="417">
        <v>4553.0410000000002</v>
      </c>
      <c r="P19" s="36">
        <f>10000+4586.2</f>
        <v>14586.2</v>
      </c>
      <c r="Q19" s="36">
        <v>705</v>
      </c>
      <c r="R19" s="36">
        <v>0</v>
      </c>
    </row>
    <row r="20" spans="1:18" s="96" customFormat="1" ht="106.5" customHeight="1">
      <c r="A20" s="624"/>
      <c r="B20" s="617"/>
      <c r="C20" s="543"/>
      <c r="D20" s="543"/>
      <c r="E20" s="543"/>
      <c r="F20" s="43"/>
      <c r="G20" s="43"/>
      <c r="H20" s="43"/>
      <c r="I20" s="244" t="s">
        <v>573</v>
      </c>
      <c r="J20" s="636" t="s">
        <v>586</v>
      </c>
      <c r="K20" s="636" t="s">
        <v>63</v>
      </c>
      <c r="L20" s="543"/>
      <c r="M20" s="543"/>
      <c r="N20" s="36"/>
      <c r="O20" s="417"/>
      <c r="P20" s="36"/>
      <c r="Q20" s="36"/>
      <c r="R20" s="36"/>
    </row>
    <row r="21" spans="1:18" s="97" customFormat="1" ht="72.75" hidden="1" customHeight="1">
      <c r="A21" s="57" t="s">
        <v>479</v>
      </c>
      <c r="B21" s="579">
        <v>1013</v>
      </c>
      <c r="C21" s="580"/>
      <c r="D21" s="580"/>
      <c r="E21" s="580"/>
      <c r="F21" s="580"/>
      <c r="G21" s="85"/>
      <c r="H21" s="148"/>
      <c r="I21" s="138"/>
      <c r="J21" s="7"/>
      <c r="K21" s="7"/>
      <c r="L21" s="579"/>
      <c r="M21" s="579"/>
      <c r="N21" s="57">
        <v>0</v>
      </c>
      <c r="O21" s="57"/>
      <c r="P21" s="57"/>
      <c r="Q21" s="57">
        <v>0</v>
      </c>
      <c r="R21" s="57">
        <v>0</v>
      </c>
    </row>
    <row r="22" spans="1:18" s="97" customFormat="1" ht="72.75" hidden="1" customHeight="1">
      <c r="A22" s="57" t="s">
        <v>480</v>
      </c>
      <c r="B22" s="579">
        <v>1014</v>
      </c>
      <c r="C22" s="580" t="s">
        <v>44</v>
      </c>
      <c r="D22" s="580" t="s">
        <v>309</v>
      </c>
      <c r="E22" s="580" t="s">
        <v>45</v>
      </c>
      <c r="F22" s="580" t="s">
        <v>362</v>
      </c>
      <c r="G22" s="85" t="s">
        <v>55</v>
      </c>
      <c r="H22" s="148" t="s">
        <v>363</v>
      </c>
      <c r="I22" s="138" t="s">
        <v>68</v>
      </c>
      <c r="J22" s="7" t="s">
        <v>55</v>
      </c>
      <c r="K22" s="7" t="s">
        <v>69</v>
      </c>
      <c r="L22" s="579" t="s">
        <v>29</v>
      </c>
      <c r="M22" s="579" t="s">
        <v>23</v>
      </c>
      <c r="N22" s="57"/>
      <c r="O22" s="57"/>
      <c r="P22" s="57"/>
      <c r="Q22" s="57">
        <v>0</v>
      </c>
      <c r="R22" s="57">
        <v>0</v>
      </c>
    </row>
    <row r="23" spans="1:18" s="97" customFormat="1" ht="44.25" customHeight="1">
      <c r="A23" s="57" t="s">
        <v>481</v>
      </c>
      <c r="B23" s="579">
        <v>1015</v>
      </c>
      <c r="C23" s="57"/>
      <c r="D23" s="57"/>
      <c r="E23" s="57"/>
      <c r="F23" s="57"/>
      <c r="G23" s="57"/>
      <c r="H23" s="57"/>
      <c r="I23" s="342"/>
      <c r="J23" s="8"/>
      <c r="K23" s="8"/>
      <c r="L23" s="579"/>
      <c r="M23" s="579"/>
      <c r="N23" s="84">
        <f>SUM(N25:N26)</f>
        <v>44.427999999999997</v>
      </c>
      <c r="O23" s="84">
        <f t="shared" ref="O23:R23" si="3">SUM(O25:O26)</f>
        <v>32.228000000000002</v>
      </c>
      <c r="P23" s="84">
        <f t="shared" si="3"/>
        <v>560.6</v>
      </c>
      <c r="Q23" s="84">
        <f t="shared" si="3"/>
        <v>0</v>
      </c>
      <c r="R23" s="84">
        <f t="shared" si="3"/>
        <v>0</v>
      </c>
    </row>
    <row r="24" spans="1:18" s="97" customFormat="1" ht="10.5" customHeight="1">
      <c r="A24" s="332" t="s">
        <v>81</v>
      </c>
      <c r="B24" s="333"/>
      <c r="C24" s="332"/>
      <c r="D24" s="332"/>
      <c r="E24" s="332"/>
      <c r="F24" s="332"/>
      <c r="G24" s="332"/>
      <c r="H24" s="332"/>
      <c r="I24" s="334"/>
      <c r="J24" s="335"/>
      <c r="K24" s="335"/>
      <c r="L24" s="643"/>
      <c r="M24" s="462"/>
      <c r="N24" s="341"/>
      <c r="O24" s="418"/>
      <c r="P24" s="341"/>
      <c r="Q24" s="341"/>
      <c r="R24" s="341"/>
    </row>
    <row r="25" spans="1:18" s="96" customFormat="1" ht="61.5" customHeight="1">
      <c r="A25" s="41"/>
      <c r="B25" s="566"/>
      <c r="C25" s="793" t="s">
        <v>76</v>
      </c>
      <c r="D25" s="791" t="s">
        <v>77</v>
      </c>
      <c r="E25" s="791" t="s">
        <v>78</v>
      </c>
      <c r="F25" s="808" t="s">
        <v>79</v>
      </c>
      <c r="G25" s="560" t="s">
        <v>598</v>
      </c>
      <c r="H25" s="560" t="s">
        <v>80</v>
      </c>
      <c r="I25" s="560" t="s">
        <v>70</v>
      </c>
      <c r="J25" s="560" t="s">
        <v>71</v>
      </c>
      <c r="K25" s="574" t="s">
        <v>72</v>
      </c>
      <c r="L25" s="158"/>
      <c r="M25" s="294"/>
      <c r="N25" s="51"/>
      <c r="O25" s="412"/>
      <c r="P25" s="51"/>
      <c r="Q25" s="51"/>
      <c r="R25" s="51"/>
    </row>
    <row r="26" spans="1:18" s="96" customFormat="1" ht="84" customHeight="1">
      <c r="A26" s="34"/>
      <c r="B26" s="584"/>
      <c r="C26" s="794"/>
      <c r="D26" s="792"/>
      <c r="E26" s="792"/>
      <c r="F26" s="672"/>
      <c r="G26" s="216"/>
      <c r="H26" s="216"/>
      <c r="I26" s="611" t="s">
        <v>475</v>
      </c>
      <c r="J26" s="560" t="s">
        <v>73</v>
      </c>
      <c r="K26" s="574" t="s">
        <v>74</v>
      </c>
      <c r="L26" s="648" t="s">
        <v>36</v>
      </c>
      <c r="M26" s="112">
        <v>10</v>
      </c>
      <c r="N26" s="36">
        <v>44.427999999999997</v>
      </c>
      <c r="O26" s="417">
        <v>32.228000000000002</v>
      </c>
      <c r="P26" s="36">
        <v>560.6</v>
      </c>
      <c r="Q26" s="36">
        <v>0</v>
      </c>
      <c r="R26" s="36">
        <v>0</v>
      </c>
    </row>
    <row r="27" spans="1:18" s="96" customFormat="1" ht="60.75" customHeight="1">
      <c r="A27" s="201"/>
      <c r="B27" s="208"/>
      <c r="C27" s="217" t="s">
        <v>44</v>
      </c>
      <c r="D27" s="217" t="s">
        <v>432</v>
      </c>
      <c r="E27" s="217" t="s">
        <v>45</v>
      </c>
      <c r="F27" s="202"/>
      <c r="G27" s="202"/>
      <c r="H27" s="202"/>
      <c r="I27" s="589" t="s">
        <v>1418</v>
      </c>
      <c r="J27" s="589" t="s">
        <v>55</v>
      </c>
      <c r="K27" s="589" t="s">
        <v>1164</v>
      </c>
      <c r="L27" s="59"/>
      <c r="M27" s="113"/>
      <c r="N27" s="52"/>
      <c r="O27" s="419"/>
      <c r="P27" s="314"/>
      <c r="Q27" s="52"/>
      <c r="R27" s="52"/>
    </row>
    <row r="28" spans="1:18" s="97" customFormat="1" ht="72.75" hidden="1" customHeight="1">
      <c r="A28" s="44" t="s">
        <v>482</v>
      </c>
      <c r="B28" s="643">
        <v>1018</v>
      </c>
      <c r="C28" s="198" t="s">
        <v>44</v>
      </c>
      <c r="D28" s="199" t="s">
        <v>310</v>
      </c>
      <c r="E28" s="200" t="s">
        <v>45</v>
      </c>
      <c r="F28" s="34" t="s">
        <v>28</v>
      </c>
      <c r="G28" s="34" t="s">
        <v>28</v>
      </c>
      <c r="H28" s="34" t="s">
        <v>28</v>
      </c>
      <c r="I28" s="566" t="s">
        <v>85</v>
      </c>
      <c r="J28" s="566" t="s">
        <v>55</v>
      </c>
      <c r="K28" s="566" t="s">
        <v>84</v>
      </c>
      <c r="L28" s="641" t="s">
        <v>31</v>
      </c>
      <c r="M28" s="306" t="s">
        <v>36</v>
      </c>
      <c r="N28" s="126">
        <v>0</v>
      </c>
      <c r="O28" s="411"/>
      <c r="P28" s="126"/>
      <c r="Q28" s="126">
        <v>0</v>
      </c>
      <c r="R28" s="126">
        <v>0</v>
      </c>
    </row>
    <row r="29" spans="1:18" s="96" customFormat="1" ht="179.25" customHeight="1">
      <c r="A29" s="27" t="s">
        <v>969</v>
      </c>
      <c r="B29" s="641">
        <v>1019</v>
      </c>
      <c r="C29" s="12"/>
      <c r="D29" s="13"/>
      <c r="E29" s="14"/>
      <c r="F29" s="27" t="s">
        <v>28</v>
      </c>
      <c r="G29" s="27" t="s">
        <v>28</v>
      </c>
      <c r="H29" s="27" t="s">
        <v>28</v>
      </c>
      <c r="I29" s="27" t="s">
        <v>28</v>
      </c>
      <c r="J29" s="27" t="s">
        <v>28</v>
      </c>
      <c r="K29" s="27" t="s">
        <v>28</v>
      </c>
      <c r="L29" s="641"/>
      <c r="M29" s="306"/>
      <c r="N29" s="126">
        <f t="shared" ref="N29:Q29" si="4">SUM(N31:N32)</f>
        <v>155079.31099999999</v>
      </c>
      <c r="O29" s="126">
        <f t="shared" si="4"/>
        <v>154976.734</v>
      </c>
      <c r="P29" s="126">
        <f t="shared" si="4"/>
        <v>155466.30799999999</v>
      </c>
      <c r="Q29" s="126">
        <f t="shared" si="4"/>
        <v>112248.3</v>
      </c>
      <c r="R29" s="126">
        <f t="shared" ref="R29" si="5">SUM(R31:R32)</f>
        <v>112841.70000000001</v>
      </c>
    </row>
    <row r="30" spans="1:18" s="96" customFormat="1" ht="12" customHeight="1">
      <c r="A30" s="57" t="s">
        <v>81</v>
      </c>
      <c r="B30" s="579"/>
      <c r="C30" s="151"/>
      <c r="D30" s="151"/>
      <c r="E30" s="151"/>
      <c r="F30" s="57"/>
      <c r="G30" s="57"/>
      <c r="H30" s="57"/>
      <c r="I30" s="57"/>
      <c r="J30" s="57"/>
      <c r="K30" s="57"/>
      <c r="L30" s="579"/>
      <c r="M30" s="579"/>
      <c r="N30" s="84"/>
      <c r="O30" s="84"/>
      <c r="P30" s="84"/>
      <c r="Q30" s="84"/>
      <c r="R30" s="84"/>
    </row>
    <row r="31" spans="1:18" s="98" customFormat="1" ht="13.5" customHeight="1">
      <c r="A31" s="71"/>
      <c r="B31" s="100"/>
      <c r="C31" s="152"/>
      <c r="D31" s="152"/>
      <c r="E31" s="152"/>
      <c r="F31" s="71"/>
      <c r="G31" s="71"/>
      <c r="H31" s="71"/>
      <c r="I31" s="71"/>
      <c r="J31" s="71"/>
      <c r="K31" s="71"/>
      <c r="L31" s="73" t="s">
        <v>37</v>
      </c>
      <c r="M31" s="73" t="s">
        <v>29</v>
      </c>
      <c r="N31" s="160">
        <f>N33+N35+N36+N38+N39+N41</f>
        <v>122217.87699999999</v>
      </c>
      <c r="O31" s="160">
        <f t="shared" ref="O31:R31" si="6">O33+O35+O36+O38+O39+O41</f>
        <v>122217.876</v>
      </c>
      <c r="P31" s="160">
        <f t="shared" si="6"/>
        <v>127592.008</v>
      </c>
      <c r="Q31" s="160">
        <f t="shared" si="6"/>
        <v>83758.5</v>
      </c>
      <c r="R31" s="160">
        <f t="shared" si="6"/>
        <v>84184.8</v>
      </c>
    </row>
    <row r="32" spans="1:18" s="98" customFormat="1" ht="13.5" customHeight="1">
      <c r="A32" s="71"/>
      <c r="B32" s="100"/>
      <c r="C32" s="152"/>
      <c r="D32" s="152"/>
      <c r="E32" s="152"/>
      <c r="F32" s="71"/>
      <c r="G32" s="71"/>
      <c r="H32" s="71"/>
      <c r="I32" s="71"/>
      <c r="J32" s="71"/>
      <c r="K32" s="71"/>
      <c r="L32" s="73" t="s">
        <v>37</v>
      </c>
      <c r="M32" s="73" t="s">
        <v>32</v>
      </c>
      <c r="N32" s="160">
        <f t="shared" ref="N32:Q32" si="7">N34</f>
        <v>32861.434000000001</v>
      </c>
      <c r="O32" s="160">
        <f t="shared" ref="O32" si="8">O34</f>
        <v>32758.858</v>
      </c>
      <c r="P32" s="160">
        <f t="shared" si="7"/>
        <v>27874.3</v>
      </c>
      <c r="Q32" s="160">
        <f t="shared" si="7"/>
        <v>28489.8</v>
      </c>
      <c r="R32" s="160">
        <f t="shared" ref="R32" si="9">R34</f>
        <v>28656.9</v>
      </c>
    </row>
    <row r="33" spans="1:18" s="96" customFormat="1" ht="84.75" customHeight="1">
      <c r="A33" s="806" t="s">
        <v>557</v>
      </c>
      <c r="B33" s="807"/>
      <c r="C33" s="782" t="s">
        <v>319</v>
      </c>
      <c r="D33" s="782" t="s">
        <v>313</v>
      </c>
      <c r="E33" s="782" t="s">
        <v>48</v>
      </c>
      <c r="F33" s="782" t="s">
        <v>317</v>
      </c>
      <c r="G33" s="782" t="s">
        <v>294</v>
      </c>
      <c r="H33" s="782" t="s">
        <v>197</v>
      </c>
      <c r="I33" s="504" t="s">
        <v>295</v>
      </c>
      <c r="J33" s="504" t="s">
        <v>55</v>
      </c>
      <c r="K33" s="505" t="s">
        <v>98</v>
      </c>
      <c r="L33" s="553" t="s">
        <v>37</v>
      </c>
      <c r="M33" s="553" t="s">
        <v>29</v>
      </c>
      <c r="N33" s="93">
        <f>84904.256+2830.926</f>
        <v>87735.182000000001</v>
      </c>
      <c r="O33" s="93">
        <f>84904.255+2830.926</f>
        <v>87735.181000000011</v>
      </c>
      <c r="P33" s="93">
        <f>89752.808+1500</f>
        <v>91252.808000000005</v>
      </c>
      <c r="Q33" s="93">
        <v>83758.5</v>
      </c>
      <c r="R33" s="93">
        <v>84184.8</v>
      </c>
    </row>
    <row r="34" spans="1:18" s="96" customFormat="1" ht="85.5" customHeight="1">
      <c r="A34" s="806"/>
      <c r="B34" s="807"/>
      <c r="C34" s="782"/>
      <c r="D34" s="782"/>
      <c r="E34" s="782"/>
      <c r="F34" s="782"/>
      <c r="G34" s="782"/>
      <c r="H34" s="782"/>
      <c r="I34" s="631" t="s">
        <v>1290</v>
      </c>
      <c r="J34" s="631" t="s">
        <v>55</v>
      </c>
      <c r="K34" s="633" t="s">
        <v>1291</v>
      </c>
      <c r="L34" s="553" t="s">
        <v>37</v>
      </c>
      <c r="M34" s="553" t="s">
        <v>32</v>
      </c>
      <c r="N34" s="93">
        <v>32861.434000000001</v>
      </c>
      <c r="O34" s="93">
        <v>32758.858</v>
      </c>
      <c r="P34" s="93">
        <v>27874.3</v>
      </c>
      <c r="Q34" s="93">
        <v>28489.8</v>
      </c>
      <c r="R34" s="93">
        <v>28656.9</v>
      </c>
    </row>
    <row r="35" spans="1:18" s="96" customFormat="1" ht="48.75" customHeight="1">
      <c r="A35" s="43" t="s">
        <v>558</v>
      </c>
      <c r="B35" s="545"/>
      <c r="C35" s="611"/>
      <c r="D35" s="611"/>
      <c r="E35" s="611"/>
      <c r="F35" s="611"/>
      <c r="G35" s="611"/>
      <c r="H35" s="611"/>
      <c r="I35" s="589" t="s">
        <v>1418</v>
      </c>
      <c r="J35" s="589" t="s">
        <v>55</v>
      </c>
      <c r="K35" s="589" t="s">
        <v>1164</v>
      </c>
      <c r="L35" s="104" t="s">
        <v>37</v>
      </c>
      <c r="M35" s="120" t="s">
        <v>29</v>
      </c>
      <c r="N35" s="260">
        <f>1472.385</f>
        <v>1472.385</v>
      </c>
      <c r="O35" s="420">
        <v>1472.385</v>
      </c>
      <c r="P35" s="260">
        <v>200</v>
      </c>
      <c r="Q35" s="260">
        <v>0</v>
      </c>
      <c r="R35" s="260">
        <v>0</v>
      </c>
    </row>
    <row r="36" spans="1:18" s="96" customFormat="1" ht="191.25" customHeight="1">
      <c r="A36" s="86" t="s">
        <v>559</v>
      </c>
      <c r="B36" s="544" t="s">
        <v>302</v>
      </c>
      <c r="C36" s="625"/>
      <c r="D36" s="625"/>
      <c r="E36" s="625"/>
      <c r="F36" s="665" t="s">
        <v>1086</v>
      </c>
      <c r="G36" s="276" t="s">
        <v>73</v>
      </c>
      <c r="H36" s="276" t="s">
        <v>434</v>
      </c>
      <c r="I36" s="625" t="s">
        <v>1362</v>
      </c>
      <c r="J36" s="625" t="s">
        <v>55</v>
      </c>
      <c r="K36" s="632" t="s">
        <v>1360</v>
      </c>
      <c r="L36" s="544" t="s">
        <v>37</v>
      </c>
      <c r="M36" s="544" t="s">
        <v>29</v>
      </c>
      <c r="N36" s="74">
        <v>32945</v>
      </c>
      <c r="O36" s="421">
        <v>32945</v>
      </c>
      <c r="P36" s="74">
        <v>36139.199999999997</v>
      </c>
      <c r="Q36" s="74">
        <v>0</v>
      </c>
      <c r="R36" s="74">
        <v>0</v>
      </c>
    </row>
    <row r="37" spans="1:18" s="96" customFormat="1" ht="48.75" customHeight="1">
      <c r="A37" s="43"/>
      <c r="B37" s="545"/>
      <c r="C37" s="611"/>
      <c r="D37" s="611"/>
      <c r="E37" s="611"/>
      <c r="F37" s="721"/>
      <c r="G37" s="218"/>
      <c r="H37" s="218"/>
      <c r="I37" s="543" t="s">
        <v>75</v>
      </c>
      <c r="J37" s="543" t="s">
        <v>55</v>
      </c>
      <c r="K37" s="543" t="s">
        <v>58</v>
      </c>
      <c r="L37" s="545"/>
      <c r="M37" s="545"/>
      <c r="N37" s="75"/>
      <c r="O37" s="422"/>
      <c r="P37" s="75"/>
      <c r="Q37" s="75"/>
      <c r="R37" s="75"/>
    </row>
    <row r="38" spans="1:18" s="96" customFormat="1" ht="84" customHeight="1">
      <c r="A38" s="43" t="s">
        <v>1165</v>
      </c>
      <c r="B38" s="545" t="s">
        <v>715</v>
      </c>
      <c r="C38" s="611"/>
      <c r="D38" s="611"/>
      <c r="E38" s="611"/>
      <c r="F38" s="718" t="s">
        <v>784</v>
      </c>
      <c r="G38" s="475" t="s">
        <v>785</v>
      </c>
      <c r="H38" s="718" t="s">
        <v>768</v>
      </c>
      <c r="I38" s="669" t="s">
        <v>1226</v>
      </c>
      <c r="J38" s="669" t="s">
        <v>55</v>
      </c>
      <c r="K38" s="669" t="s">
        <v>1005</v>
      </c>
      <c r="L38" s="545" t="s">
        <v>37</v>
      </c>
      <c r="M38" s="545" t="s">
        <v>29</v>
      </c>
      <c r="N38" s="75">
        <v>42.195</v>
      </c>
      <c r="O38" s="422">
        <v>42.195</v>
      </c>
      <c r="P38" s="75">
        <v>0</v>
      </c>
      <c r="Q38" s="75">
        <v>0</v>
      </c>
      <c r="R38" s="75">
        <v>0</v>
      </c>
    </row>
    <row r="39" spans="1:18" s="96" customFormat="1" ht="84" customHeight="1">
      <c r="A39" s="43" t="s">
        <v>1166</v>
      </c>
      <c r="B39" s="545" t="s">
        <v>716</v>
      </c>
      <c r="C39" s="611"/>
      <c r="D39" s="611"/>
      <c r="E39" s="611"/>
      <c r="F39" s="718"/>
      <c r="G39" s="475"/>
      <c r="H39" s="718"/>
      <c r="I39" s="669"/>
      <c r="J39" s="669"/>
      <c r="K39" s="669"/>
      <c r="L39" s="545" t="s">
        <v>37</v>
      </c>
      <c r="M39" s="545" t="s">
        <v>29</v>
      </c>
      <c r="N39" s="75">
        <v>1.3049999999999999</v>
      </c>
      <c r="O39" s="422">
        <v>1.3049999999999999</v>
      </c>
      <c r="P39" s="75">
        <v>0</v>
      </c>
      <c r="Q39" s="75">
        <v>0</v>
      </c>
      <c r="R39" s="75">
        <v>0</v>
      </c>
    </row>
    <row r="40" spans="1:18" s="96" customFormat="1" ht="24">
      <c r="A40" s="43" t="s">
        <v>1167</v>
      </c>
      <c r="B40" s="545"/>
      <c r="C40" s="543"/>
      <c r="D40" s="543"/>
      <c r="E40" s="543"/>
      <c r="F40" s="475"/>
      <c r="G40" s="475"/>
      <c r="H40" s="475"/>
      <c r="I40" s="543"/>
      <c r="J40" s="543"/>
      <c r="K40" s="543"/>
      <c r="L40" s="545"/>
      <c r="M40" s="545"/>
      <c r="N40" s="75"/>
      <c r="O40" s="422"/>
      <c r="P40" s="75"/>
      <c r="Q40" s="75"/>
      <c r="R40" s="75"/>
    </row>
    <row r="41" spans="1:18" s="96" customFormat="1" ht="119.25" customHeight="1">
      <c r="A41" s="43" t="s">
        <v>81</v>
      </c>
      <c r="B41" s="545" t="s">
        <v>1052</v>
      </c>
      <c r="C41" s="543"/>
      <c r="D41" s="543"/>
      <c r="E41" s="543"/>
      <c r="F41" s="476" t="s">
        <v>430</v>
      </c>
      <c r="G41" s="410" t="s">
        <v>633</v>
      </c>
      <c r="H41" s="410" t="s">
        <v>431</v>
      </c>
      <c r="I41" s="543" t="s">
        <v>1073</v>
      </c>
      <c r="J41" s="543" t="s">
        <v>55</v>
      </c>
      <c r="K41" s="543" t="s">
        <v>1074</v>
      </c>
      <c r="L41" s="545" t="s">
        <v>37</v>
      </c>
      <c r="M41" s="545" t="s">
        <v>29</v>
      </c>
      <c r="N41" s="75">
        <v>21.81</v>
      </c>
      <c r="O41" s="422">
        <v>21.81</v>
      </c>
      <c r="P41" s="75">
        <v>0</v>
      </c>
      <c r="Q41" s="75">
        <v>0</v>
      </c>
      <c r="R41" s="75">
        <v>0</v>
      </c>
    </row>
    <row r="42" spans="1:18" s="96" customFormat="1" ht="194.25" customHeight="1">
      <c r="A42" s="161" t="s">
        <v>970</v>
      </c>
      <c r="B42" s="137" t="s">
        <v>342</v>
      </c>
      <c r="C42" s="162"/>
      <c r="D42" s="162"/>
      <c r="E42" s="162"/>
      <c r="F42" s="162"/>
      <c r="G42" s="162"/>
      <c r="H42" s="163"/>
      <c r="I42" s="162"/>
      <c r="J42" s="162"/>
      <c r="K42" s="163"/>
      <c r="L42" s="164"/>
      <c r="M42" s="164"/>
      <c r="N42" s="171">
        <f>SUM(N43:N79)</f>
        <v>74046.740000000005</v>
      </c>
      <c r="O42" s="171">
        <f>SUM(O43:O79)</f>
        <v>72579.059000000008</v>
      </c>
      <c r="P42" s="171">
        <f>SUM(P43:P79)</f>
        <v>168293.86500000002</v>
      </c>
      <c r="Q42" s="171">
        <f>SUM(Q43:Q79)</f>
        <v>175236.27899999998</v>
      </c>
      <c r="R42" s="171">
        <f>SUM(R43:R79)</f>
        <v>55778.020999999993</v>
      </c>
    </row>
    <row r="43" spans="1:18" s="96" customFormat="1" ht="156" customHeight="1">
      <c r="A43" s="677" t="s">
        <v>575</v>
      </c>
      <c r="B43" s="654"/>
      <c r="C43" s="625" t="s">
        <v>319</v>
      </c>
      <c r="D43" s="625" t="s">
        <v>311</v>
      </c>
      <c r="E43" s="625" t="s">
        <v>48</v>
      </c>
      <c r="F43" s="625" t="s">
        <v>317</v>
      </c>
      <c r="G43" s="625" t="s">
        <v>312</v>
      </c>
      <c r="H43" s="625" t="s">
        <v>197</v>
      </c>
      <c r="I43" s="611" t="s">
        <v>652</v>
      </c>
      <c r="J43" s="611" t="s">
        <v>55</v>
      </c>
      <c r="K43" s="611" t="s">
        <v>368</v>
      </c>
      <c r="L43" s="544" t="s">
        <v>37</v>
      </c>
      <c r="M43" s="603" t="s">
        <v>32</v>
      </c>
      <c r="N43" s="74">
        <f>24092.056+3055.25</f>
        <v>27147.306</v>
      </c>
      <c r="O43" s="421">
        <f>24090.953+3055.25</f>
        <v>27146.203000000001</v>
      </c>
      <c r="P43" s="74">
        <f>23940.7+1921.777</f>
        <v>25862.476999999999</v>
      </c>
      <c r="Q43" s="74">
        <v>23430.3</v>
      </c>
      <c r="R43" s="74">
        <v>23903.599999999999</v>
      </c>
    </row>
    <row r="44" spans="1:18" s="96" customFormat="1" ht="84">
      <c r="A44" s="790"/>
      <c r="B44" s="688"/>
      <c r="C44" s="609"/>
      <c r="D44" s="609"/>
      <c r="E44" s="609"/>
      <c r="F44" s="609"/>
      <c r="G44" s="609"/>
      <c r="H44" s="609"/>
      <c r="I44" s="609" t="s">
        <v>1290</v>
      </c>
      <c r="J44" s="609" t="s">
        <v>55</v>
      </c>
      <c r="K44" s="609" t="s">
        <v>1291</v>
      </c>
      <c r="L44" s="487"/>
      <c r="M44" s="117"/>
      <c r="N44" s="422"/>
      <c r="O44" s="422"/>
      <c r="P44" s="422"/>
      <c r="Q44" s="422"/>
      <c r="R44" s="422"/>
    </row>
    <row r="45" spans="1:18" s="96" customFormat="1" ht="60">
      <c r="A45" s="781"/>
      <c r="B45" s="669"/>
      <c r="C45" s="611"/>
      <c r="D45" s="611"/>
      <c r="E45" s="611"/>
      <c r="F45" s="218"/>
      <c r="G45" s="218"/>
      <c r="H45" s="218"/>
      <c r="I45" s="543" t="s">
        <v>289</v>
      </c>
      <c r="J45" s="543" t="s">
        <v>55</v>
      </c>
      <c r="K45" s="543" t="s">
        <v>297</v>
      </c>
      <c r="L45" s="545"/>
      <c r="M45" s="117"/>
      <c r="N45" s="75"/>
      <c r="O45" s="422"/>
      <c r="P45" s="75"/>
      <c r="Q45" s="75"/>
      <c r="R45" s="75"/>
    </row>
    <row r="46" spans="1:18" s="96" customFormat="1" ht="60">
      <c r="A46" s="781"/>
      <c r="B46" s="669"/>
      <c r="C46" s="611" t="s">
        <v>318</v>
      </c>
      <c r="D46" s="611" t="s">
        <v>574</v>
      </c>
      <c r="E46" s="611" t="s">
        <v>433</v>
      </c>
      <c r="F46" s="218"/>
      <c r="G46" s="218"/>
      <c r="H46" s="218"/>
      <c r="I46" s="543" t="s">
        <v>423</v>
      </c>
      <c r="J46" s="543" t="s">
        <v>55</v>
      </c>
      <c r="K46" s="543" t="s">
        <v>424</v>
      </c>
      <c r="L46" s="543"/>
      <c r="M46" s="109"/>
      <c r="N46" s="75"/>
      <c r="O46" s="422"/>
      <c r="P46" s="75"/>
      <c r="Q46" s="75"/>
      <c r="R46" s="75"/>
    </row>
    <row r="47" spans="1:18" s="96" customFormat="1" ht="48">
      <c r="A47" s="547"/>
      <c r="B47" s="543"/>
      <c r="C47" s="611"/>
      <c r="D47" s="611"/>
      <c r="E47" s="611"/>
      <c r="F47" s="611"/>
      <c r="G47" s="611"/>
      <c r="H47" s="611"/>
      <c r="I47" s="611" t="s">
        <v>75</v>
      </c>
      <c r="J47" s="611" t="s">
        <v>55</v>
      </c>
      <c r="K47" s="556" t="s">
        <v>58</v>
      </c>
      <c r="L47" s="543"/>
      <c r="M47" s="543"/>
      <c r="N47" s="75"/>
      <c r="O47" s="422"/>
      <c r="P47" s="75"/>
      <c r="Q47" s="75"/>
      <c r="R47" s="75"/>
    </row>
    <row r="48" spans="1:18" s="96" customFormat="1" ht="48.75" customHeight="1">
      <c r="A48" s="781" t="s">
        <v>560</v>
      </c>
      <c r="B48" s="545"/>
      <c r="C48" s="611" t="s">
        <v>318</v>
      </c>
      <c r="D48" s="611" t="s">
        <v>645</v>
      </c>
      <c r="E48" s="611" t="s">
        <v>433</v>
      </c>
      <c r="F48" s="721" t="s">
        <v>291</v>
      </c>
      <c r="G48" s="721" t="s">
        <v>292</v>
      </c>
      <c r="H48" s="721" t="s">
        <v>274</v>
      </c>
      <c r="I48" s="721" t="s">
        <v>1358</v>
      </c>
      <c r="J48" s="721" t="s">
        <v>55</v>
      </c>
      <c r="K48" s="788" t="s">
        <v>686</v>
      </c>
      <c r="L48" s="553" t="s">
        <v>37</v>
      </c>
      <c r="M48" s="553" t="s">
        <v>32</v>
      </c>
      <c r="N48" s="93">
        <v>1224.143</v>
      </c>
      <c r="O48" s="93">
        <v>1224.143</v>
      </c>
      <c r="P48" s="93">
        <v>2839.15</v>
      </c>
      <c r="Q48" s="93">
        <v>2839.15</v>
      </c>
      <c r="R48" s="93">
        <v>2839.15</v>
      </c>
    </row>
    <row r="49" spans="1:18" s="96" customFormat="1" ht="60.75" customHeight="1">
      <c r="A49" s="781"/>
      <c r="B49" s="545" t="s">
        <v>293</v>
      </c>
      <c r="C49" s="611"/>
      <c r="D49" s="611"/>
      <c r="E49" s="611"/>
      <c r="F49" s="721"/>
      <c r="G49" s="721"/>
      <c r="H49" s="721"/>
      <c r="I49" s="721"/>
      <c r="J49" s="721"/>
      <c r="K49" s="788"/>
      <c r="L49" s="553" t="s">
        <v>37</v>
      </c>
      <c r="M49" s="553" t="s">
        <v>32</v>
      </c>
      <c r="N49" s="75">
        <v>4594.6769999999997</v>
      </c>
      <c r="O49" s="422">
        <v>3913.1660000000002</v>
      </c>
      <c r="P49" s="75">
        <v>4802.05</v>
      </c>
      <c r="Q49" s="75">
        <v>4802.05</v>
      </c>
      <c r="R49" s="75">
        <v>4802.05</v>
      </c>
    </row>
    <row r="50" spans="1:18" s="96" customFormat="1" ht="120" customHeight="1">
      <c r="A50" s="43" t="s">
        <v>618</v>
      </c>
      <c r="B50" s="545" t="s">
        <v>402</v>
      </c>
      <c r="C50" s="611" t="s">
        <v>318</v>
      </c>
      <c r="D50" s="611" t="s">
        <v>306</v>
      </c>
      <c r="E50" s="611" t="s">
        <v>290</v>
      </c>
      <c r="F50" s="611" t="s">
        <v>608</v>
      </c>
      <c r="G50" s="611" t="s">
        <v>57</v>
      </c>
      <c r="H50" s="611" t="s">
        <v>609</v>
      </c>
      <c r="I50" s="611" t="s">
        <v>1411</v>
      </c>
      <c r="J50" s="611" t="s">
        <v>55</v>
      </c>
      <c r="K50" s="556" t="s">
        <v>1412</v>
      </c>
      <c r="L50" s="166" t="s">
        <v>37</v>
      </c>
      <c r="M50" s="167" t="s">
        <v>32</v>
      </c>
      <c r="N50" s="93">
        <v>870.8</v>
      </c>
      <c r="O50" s="93">
        <v>870.8</v>
      </c>
      <c r="P50" s="93">
        <v>862.4</v>
      </c>
      <c r="Q50" s="93">
        <v>862.4</v>
      </c>
      <c r="R50" s="93">
        <v>862.4</v>
      </c>
    </row>
    <row r="51" spans="1:18" s="96" customFormat="1" ht="155.25" customHeight="1">
      <c r="A51" s="43" t="s">
        <v>868</v>
      </c>
      <c r="B51" s="545" t="s">
        <v>304</v>
      </c>
      <c r="C51" s="611" t="s">
        <v>318</v>
      </c>
      <c r="D51" s="611" t="s">
        <v>303</v>
      </c>
      <c r="E51" s="611" t="s">
        <v>290</v>
      </c>
      <c r="F51" s="611" t="s">
        <v>610</v>
      </c>
      <c r="G51" s="556" t="s">
        <v>55</v>
      </c>
      <c r="H51" s="611" t="s">
        <v>353</v>
      </c>
      <c r="I51" s="611" t="s">
        <v>1355</v>
      </c>
      <c r="J51" s="611" t="s">
        <v>55</v>
      </c>
      <c r="K51" s="556" t="s">
        <v>1356</v>
      </c>
      <c r="L51" s="62" t="s">
        <v>37</v>
      </c>
      <c r="M51" s="119" t="s">
        <v>32</v>
      </c>
      <c r="N51" s="101">
        <v>283.98399999999998</v>
      </c>
      <c r="O51" s="423">
        <v>279.93</v>
      </c>
      <c r="P51" s="101">
        <v>281.56400000000002</v>
      </c>
      <c r="Q51" s="101">
        <v>281.56400000000002</v>
      </c>
      <c r="R51" s="101">
        <v>281.56400000000002</v>
      </c>
    </row>
    <row r="52" spans="1:18" s="96" customFormat="1" ht="42.75" customHeight="1">
      <c r="A52" s="781" t="s">
        <v>991</v>
      </c>
      <c r="B52" s="545" t="s">
        <v>658</v>
      </c>
      <c r="C52" s="611"/>
      <c r="D52" s="611"/>
      <c r="E52" s="611"/>
      <c r="F52" s="718" t="s">
        <v>1227</v>
      </c>
      <c r="G52" s="719" t="s">
        <v>1228</v>
      </c>
      <c r="H52" s="718" t="s">
        <v>768</v>
      </c>
      <c r="I52" s="721" t="s">
        <v>1087</v>
      </c>
      <c r="J52" s="721" t="s">
        <v>55</v>
      </c>
      <c r="K52" s="788" t="s">
        <v>990</v>
      </c>
      <c r="L52" s="545" t="s">
        <v>37</v>
      </c>
      <c r="M52" s="545" t="s">
        <v>32</v>
      </c>
      <c r="N52" s="75">
        <v>775.99800000000005</v>
      </c>
      <c r="O52" s="422">
        <v>775.99800000000005</v>
      </c>
      <c r="P52" s="75">
        <v>626.59500000000003</v>
      </c>
      <c r="Q52" s="75">
        <v>1482.4079999999999</v>
      </c>
      <c r="R52" s="75">
        <v>1410.241</v>
      </c>
    </row>
    <row r="53" spans="1:18" s="96" customFormat="1" ht="39.75" customHeight="1">
      <c r="A53" s="781"/>
      <c r="B53" s="545" t="s">
        <v>655</v>
      </c>
      <c r="C53" s="611"/>
      <c r="D53" s="611"/>
      <c r="E53" s="611"/>
      <c r="F53" s="718"/>
      <c r="G53" s="719"/>
      <c r="H53" s="718"/>
      <c r="I53" s="721"/>
      <c r="J53" s="721"/>
      <c r="K53" s="788"/>
      <c r="L53" s="545" t="s">
        <v>37</v>
      </c>
      <c r="M53" s="545" t="s">
        <v>32</v>
      </c>
      <c r="N53" s="75">
        <v>24</v>
      </c>
      <c r="O53" s="422">
        <v>24</v>
      </c>
      <c r="P53" s="75">
        <v>19.379000000000001</v>
      </c>
      <c r="Q53" s="75">
        <v>45.847999999999999</v>
      </c>
      <c r="R53" s="75">
        <v>43.616</v>
      </c>
    </row>
    <row r="54" spans="1:18" s="96" customFormat="1" ht="41.25" customHeight="1">
      <c r="A54" s="781" t="s">
        <v>938</v>
      </c>
      <c r="B54" s="545" t="s">
        <v>656</v>
      </c>
      <c r="C54" s="611"/>
      <c r="D54" s="611"/>
      <c r="E54" s="611"/>
      <c r="F54" s="718" t="s">
        <v>1227</v>
      </c>
      <c r="G54" s="719" t="s">
        <v>1229</v>
      </c>
      <c r="H54" s="718" t="s">
        <v>768</v>
      </c>
      <c r="I54" s="721" t="s">
        <v>939</v>
      </c>
      <c r="J54" s="721" t="s">
        <v>55</v>
      </c>
      <c r="K54" s="788" t="s">
        <v>940</v>
      </c>
      <c r="L54" s="545" t="s">
        <v>37</v>
      </c>
      <c r="M54" s="545" t="s">
        <v>32</v>
      </c>
      <c r="N54" s="75">
        <v>3126.201</v>
      </c>
      <c r="O54" s="422">
        <v>3126.201</v>
      </c>
      <c r="P54" s="75">
        <v>870.20399999999995</v>
      </c>
      <c r="Q54" s="75">
        <v>1237.4190000000001</v>
      </c>
      <c r="R54" s="75">
        <v>0</v>
      </c>
    </row>
    <row r="55" spans="1:18" s="96" customFormat="1" ht="41.25" customHeight="1">
      <c r="A55" s="781"/>
      <c r="B55" s="545" t="s">
        <v>657</v>
      </c>
      <c r="C55" s="611"/>
      <c r="D55" s="611"/>
      <c r="E55" s="611"/>
      <c r="F55" s="718"/>
      <c r="G55" s="719"/>
      <c r="H55" s="718"/>
      <c r="I55" s="721"/>
      <c r="J55" s="721"/>
      <c r="K55" s="788"/>
      <c r="L55" s="545" t="s">
        <v>37</v>
      </c>
      <c r="M55" s="117" t="s">
        <v>32</v>
      </c>
      <c r="N55" s="75">
        <v>96.686999999999998</v>
      </c>
      <c r="O55" s="422">
        <v>96.686999999999998</v>
      </c>
      <c r="P55" s="75">
        <v>26.914000000000001</v>
      </c>
      <c r="Q55" s="75">
        <v>38.271000000000001</v>
      </c>
      <c r="R55" s="75">
        <v>0</v>
      </c>
    </row>
    <row r="56" spans="1:18" s="96" customFormat="1" ht="83.25" customHeight="1">
      <c r="A56" s="547" t="s">
        <v>1168</v>
      </c>
      <c r="B56" s="545" t="s">
        <v>673</v>
      </c>
      <c r="C56" s="611"/>
      <c r="D56" s="611"/>
      <c r="E56" s="611"/>
      <c r="F56" s="611" t="s">
        <v>1227</v>
      </c>
      <c r="G56" s="556" t="s">
        <v>1230</v>
      </c>
      <c r="H56" s="611" t="s">
        <v>768</v>
      </c>
      <c r="I56" s="611" t="s">
        <v>1363</v>
      </c>
      <c r="J56" s="611" t="s">
        <v>55</v>
      </c>
      <c r="K56" s="556" t="s">
        <v>1364</v>
      </c>
      <c r="L56" s="545" t="s">
        <v>37</v>
      </c>
      <c r="M56" s="117" t="s">
        <v>32</v>
      </c>
      <c r="N56" s="75">
        <v>1039.4749999999999</v>
      </c>
      <c r="O56" s="422">
        <v>1039.354</v>
      </c>
      <c r="P56" s="75">
        <v>1239.5</v>
      </c>
      <c r="Q56" s="75">
        <v>1743</v>
      </c>
      <c r="R56" s="75">
        <v>1127.5999999999999</v>
      </c>
    </row>
    <row r="57" spans="1:18" s="96" customFormat="1" ht="191.25" customHeight="1">
      <c r="A57" s="547" t="s">
        <v>1169</v>
      </c>
      <c r="B57" s="545" t="s">
        <v>815</v>
      </c>
      <c r="C57" s="611"/>
      <c r="D57" s="611"/>
      <c r="E57" s="611"/>
      <c r="F57" s="611" t="s">
        <v>1231</v>
      </c>
      <c r="G57" s="556" t="s">
        <v>57</v>
      </c>
      <c r="H57" s="611" t="s">
        <v>1232</v>
      </c>
      <c r="I57" s="611" t="s">
        <v>1366</v>
      </c>
      <c r="J57" s="611" t="s">
        <v>55</v>
      </c>
      <c r="K57" s="556" t="s">
        <v>1275</v>
      </c>
      <c r="L57" s="545" t="s">
        <v>37</v>
      </c>
      <c r="M57" s="117" t="s">
        <v>32</v>
      </c>
      <c r="N57" s="75">
        <v>20324.601999999999</v>
      </c>
      <c r="O57" s="422">
        <v>19832.698</v>
      </c>
      <c r="P57" s="75">
        <v>20311.2</v>
      </c>
      <c r="Q57" s="75">
        <v>20545.55</v>
      </c>
      <c r="R57" s="75">
        <v>20389.3</v>
      </c>
    </row>
    <row r="58" spans="1:18" s="96" customFormat="1" ht="72" customHeight="1">
      <c r="A58" s="43" t="s">
        <v>1170</v>
      </c>
      <c r="B58" s="545" t="s">
        <v>715</v>
      </c>
      <c r="C58" s="611"/>
      <c r="D58" s="611"/>
      <c r="E58" s="611"/>
      <c r="F58" s="718" t="s">
        <v>1227</v>
      </c>
      <c r="G58" s="719" t="s">
        <v>1233</v>
      </c>
      <c r="H58" s="718" t="s">
        <v>768</v>
      </c>
      <c r="I58" s="721" t="s">
        <v>1004</v>
      </c>
      <c r="J58" s="669" t="s">
        <v>55</v>
      </c>
      <c r="K58" s="669" t="s">
        <v>1005</v>
      </c>
      <c r="L58" s="545" t="s">
        <v>37</v>
      </c>
      <c r="M58" s="117" t="s">
        <v>32</v>
      </c>
      <c r="N58" s="75">
        <v>1654.588</v>
      </c>
      <c r="O58" s="422">
        <v>1654.588</v>
      </c>
      <c r="P58" s="75">
        <v>0</v>
      </c>
      <c r="Q58" s="75">
        <v>0</v>
      </c>
      <c r="R58" s="75">
        <v>114.94499999999999</v>
      </c>
    </row>
    <row r="59" spans="1:18" s="96" customFormat="1" ht="85.5" customHeight="1">
      <c r="A59" s="43" t="s">
        <v>1171</v>
      </c>
      <c r="B59" s="545" t="s">
        <v>716</v>
      </c>
      <c r="C59" s="611"/>
      <c r="D59" s="611"/>
      <c r="E59" s="611"/>
      <c r="F59" s="718"/>
      <c r="G59" s="719"/>
      <c r="H59" s="718"/>
      <c r="I59" s="721"/>
      <c r="J59" s="669"/>
      <c r="K59" s="669"/>
      <c r="L59" s="545" t="s">
        <v>37</v>
      </c>
      <c r="M59" s="117" t="s">
        <v>32</v>
      </c>
      <c r="N59" s="75">
        <v>51.173000000000002</v>
      </c>
      <c r="O59" s="422">
        <v>51.173000000000002</v>
      </c>
      <c r="P59" s="75">
        <v>0</v>
      </c>
      <c r="Q59" s="75">
        <v>0</v>
      </c>
      <c r="R59" s="75">
        <v>3.5550000000000002</v>
      </c>
    </row>
    <row r="60" spans="1:18" s="96" customFormat="1" ht="84" customHeight="1">
      <c r="A60" s="547" t="s">
        <v>1172</v>
      </c>
      <c r="B60" s="545" t="s">
        <v>792</v>
      </c>
      <c r="C60" s="611"/>
      <c r="D60" s="611"/>
      <c r="E60" s="611"/>
      <c r="F60" s="611" t="s">
        <v>1227</v>
      </c>
      <c r="G60" s="556" t="s">
        <v>1234</v>
      </c>
      <c r="H60" s="611" t="s">
        <v>768</v>
      </c>
      <c r="I60" s="543" t="s">
        <v>989</v>
      </c>
      <c r="J60" s="543" t="s">
        <v>55</v>
      </c>
      <c r="K60" s="543" t="s">
        <v>990</v>
      </c>
      <c r="L60" s="545"/>
      <c r="M60" s="117"/>
      <c r="N60" s="75">
        <v>4404.7569999999996</v>
      </c>
      <c r="O60" s="422">
        <v>4123.3969999999999</v>
      </c>
      <c r="P60" s="75">
        <v>0</v>
      </c>
      <c r="Q60" s="75">
        <v>0</v>
      </c>
      <c r="R60" s="75">
        <v>0</v>
      </c>
    </row>
    <row r="61" spans="1:18" s="96" customFormat="1" ht="36" hidden="1">
      <c r="A61" s="547" t="s">
        <v>882</v>
      </c>
      <c r="B61" s="545" t="s">
        <v>883</v>
      </c>
      <c r="C61" s="611"/>
      <c r="D61" s="611"/>
      <c r="E61" s="611"/>
      <c r="F61" s="611"/>
      <c r="G61" s="556"/>
      <c r="H61" s="611"/>
      <c r="I61" s="543" t="s">
        <v>707</v>
      </c>
      <c r="J61" s="543"/>
      <c r="K61" s="543"/>
      <c r="L61" s="545"/>
      <c r="M61" s="117"/>
      <c r="N61" s="75">
        <v>0</v>
      </c>
      <c r="O61" s="422">
        <v>0</v>
      </c>
      <c r="P61" s="75">
        <v>0</v>
      </c>
      <c r="Q61" s="75">
        <v>0</v>
      </c>
      <c r="R61" s="75">
        <v>0</v>
      </c>
    </row>
    <row r="62" spans="1:18" s="96" customFormat="1" ht="72">
      <c r="A62" s="547" t="s">
        <v>1292</v>
      </c>
      <c r="B62" s="545" t="s">
        <v>1268</v>
      </c>
      <c r="C62" s="611"/>
      <c r="D62" s="611"/>
      <c r="E62" s="611"/>
      <c r="F62" s="611"/>
      <c r="G62" s="556"/>
      <c r="H62" s="611"/>
      <c r="I62" s="543" t="s">
        <v>1420</v>
      </c>
      <c r="J62" s="543"/>
      <c r="K62" s="543"/>
      <c r="L62" s="509"/>
      <c r="M62" s="509"/>
      <c r="N62" s="508">
        <v>0</v>
      </c>
      <c r="O62" s="508">
        <v>0</v>
      </c>
      <c r="P62" s="508">
        <v>0</v>
      </c>
      <c r="Q62" s="508">
        <v>4307.1499999999996</v>
      </c>
      <c r="R62" s="508">
        <v>0</v>
      </c>
    </row>
    <row r="63" spans="1:18" s="96" customFormat="1" ht="96" customHeight="1">
      <c r="A63" s="614" t="s">
        <v>1369</v>
      </c>
      <c r="B63" s="487" t="s">
        <v>1370</v>
      </c>
      <c r="C63" s="609"/>
      <c r="D63" s="609"/>
      <c r="E63" s="609"/>
      <c r="F63" s="609"/>
      <c r="G63" s="618"/>
      <c r="H63" s="609"/>
      <c r="I63" s="864" t="s">
        <v>1090</v>
      </c>
      <c r="J63" s="659" t="s">
        <v>1425</v>
      </c>
      <c r="K63" s="865" t="s">
        <v>689</v>
      </c>
      <c r="L63" s="509" t="s">
        <v>37</v>
      </c>
      <c r="M63" s="509" t="s">
        <v>32</v>
      </c>
      <c r="N63" s="508">
        <v>0</v>
      </c>
      <c r="O63" s="508">
        <v>0</v>
      </c>
      <c r="P63" s="508">
        <v>14341.4</v>
      </c>
      <c r="Q63" s="508">
        <v>0</v>
      </c>
      <c r="R63" s="508">
        <v>0</v>
      </c>
    </row>
    <row r="64" spans="1:18" s="96" customFormat="1" ht="96" customHeight="1">
      <c r="A64" s="510" t="s">
        <v>1295</v>
      </c>
      <c r="B64" s="509" t="s">
        <v>1296</v>
      </c>
      <c r="C64" s="511"/>
      <c r="D64" s="511"/>
      <c r="E64" s="511"/>
      <c r="F64" s="511"/>
      <c r="G64" s="512"/>
      <c r="H64" s="511"/>
      <c r="I64" s="864"/>
      <c r="J64" s="659"/>
      <c r="K64" s="865"/>
      <c r="L64" s="509" t="s">
        <v>37</v>
      </c>
      <c r="M64" s="509" t="s">
        <v>32</v>
      </c>
      <c r="N64" s="508">
        <v>0</v>
      </c>
      <c r="O64" s="508">
        <v>0</v>
      </c>
      <c r="P64" s="508">
        <v>0</v>
      </c>
      <c r="Q64" s="508">
        <v>63149.51</v>
      </c>
      <c r="R64" s="508">
        <v>0</v>
      </c>
    </row>
    <row r="65" spans="1:18" s="96" customFormat="1" ht="96" customHeight="1">
      <c r="A65" s="510" t="s">
        <v>1297</v>
      </c>
      <c r="B65" s="509" t="s">
        <v>1298</v>
      </c>
      <c r="C65" s="511"/>
      <c r="D65" s="511"/>
      <c r="E65" s="511"/>
      <c r="F65" s="511"/>
      <c r="G65" s="512"/>
      <c r="H65" s="511"/>
      <c r="I65" s="651" t="s">
        <v>1330</v>
      </c>
      <c r="J65" s="651" t="s">
        <v>55</v>
      </c>
      <c r="K65" s="651" t="s">
        <v>1331</v>
      </c>
      <c r="L65" s="509" t="s">
        <v>37</v>
      </c>
      <c r="M65" s="514" t="s">
        <v>32</v>
      </c>
      <c r="N65" s="508">
        <v>0</v>
      </c>
      <c r="O65" s="508">
        <v>0</v>
      </c>
      <c r="P65" s="508">
        <v>79599.600000000006</v>
      </c>
      <c r="Q65" s="508">
        <f>19893.061+6442.439</f>
        <v>26335.5</v>
      </c>
      <c r="R65" s="508">
        <v>0</v>
      </c>
    </row>
    <row r="66" spans="1:18" s="96" customFormat="1" ht="108.75" customHeight="1">
      <c r="A66" s="510" t="s">
        <v>1299</v>
      </c>
      <c r="B66" s="509" t="s">
        <v>1300</v>
      </c>
      <c r="C66" s="511"/>
      <c r="D66" s="511"/>
      <c r="E66" s="511"/>
      <c r="F66" s="511"/>
      <c r="G66" s="512"/>
      <c r="H66" s="511"/>
      <c r="I66" s="651"/>
      <c r="J66" s="651"/>
      <c r="K66" s="651"/>
      <c r="L66" s="509" t="s">
        <v>37</v>
      </c>
      <c r="M66" s="514" t="s">
        <v>32</v>
      </c>
      <c r="N66" s="508">
        <v>0</v>
      </c>
      <c r="O66" s="508">
        <v>0</v>
      </c>
      <c r="P66" s="508">
        <v>11894.192999999999</v>
      </c>
      <c r="Q66" s="508">
        <f>2972.526+962.663</f>
        <v>3935.1889999999999</v>
      </c>
      <c r="R66" s="508">
        <v>0</v>
      </c>
    </row>
    <row r="67" spans="1:18" s="96" customFormat="1" ht="48">
      <c r="A67" s="510" t="s">
        <v>1371</v>
      </c>
      <c r="B67" s="509" t="s">
        <v>1372</v>
      </c>
      <c r="C67" s="511"/>
      <c r="D67" s="511"/>
      <c r="E67" s="511"/>
      <c r="F67" s="511"/>
      <c r="G67" s="512"/>
      <c r="H67" s="511"/>
      <c r="I67" s="543" t="s">
        <v>1420</v>
      </c>
      <c r="J67" s="513"/>
      <c r="K67" s="513"/>
      <c r="L67" s="509" t="s">
        <v>37</v>
      </c>
      <c r="M67" s="514" t="s">
        <v>32</v>
      </c>
      <c r="N67" s="508">
        <v>0</v>
      </c>
      <c r="O67" s="508">
        <v>0</v>
      </c>
      <c r="P67" s="508">
        <v>0</v>
      </c>
      <c r="Q67" s="508">
        <v>10395</v>
      </c>
      <c r="R67" s="508">
        <v>0</v>
      </c>
    </row>
    <row r="68" spans="1:18" s="96" customFormat="1" ht="48">
      <c r="A68" s="510" t="s">
        <v>1373</v>
      </c>
      <c r="B68" s="509" t="s">
        <v>1374</v>
      </c>
      <c r="C68" s="511"/>
      <c r="D68" s="511"/>
      <c r="E68" s="511"/>
      <c r="F68" s="511"/>
      <c r="G68" s="512"/>
      <c r="H68" s="511"/>
      <c r="I68" s="543" t="s">
        <v>1420</v>
      </c>
      <c r="J68" s="513"/>
      <c r="K68" s="513"/>
      <c r="L68" s="509" t="s">
        <v>37</v>
      </c>
      <c r="M68" s="514" t="s">
        <v>32</v>
      </c>
      <c r="N68" s="508">
        <v>0</v>
      </c>
      <c r="O68" s="508">
        <v>0</v>
      </c>
      <c r="P68" s="508">
        <v>0</v>
      </c>
      <c r="Q68" s="508">
        <v>219.3</v>
      </c>
      <c r="R68" s="508">
        <v>0</v>
      </c>
    </row>
    <row r="69" spans="1:18" s="96" customFormat="1" ht="84">
      <c r="A69" s="510" t="s">
        <v>1375</v>
      </c>
      <c r="B69" s="509" t="s">
        <v>1376</v>
      </c>
      <c r="C69" s="511"/>
      <c r="D69" s="511"/>
      <c r="E69" s="511"/>
      <c r="F69" s="511"/>
      <c r="G69" s="512"/>
      <c r="H69" s="511"/>
      <c r="I69" s="543" t="s">
        <v>1420</v>
      </c>
      <c r="J69" s="513"/>
      <c r="K69" s="513"/>
      <c r="L69" s="509" t="s">
        <v>37</v>
      </c>
      <c r="M69" s="514" t="s">
        <v>32</v>
      </c>
      <c r="N69" s="508">
        <v>0</v>
      </c>
      <c r="O69" s="508">
        <v>0</v>
      </c>
      <c r="P69" s="508">
        <v>0</v>
      </c>
      <c r="Q69" s="508">
        <v>6656.6</v>
      </c>
      <c r="R69" s="508">
        <v>0</v>
      </c>
    </row>
    <row r="70" spans="1:18" s="96" customFormat="1" ht="96">
      <c r="A70" s="510" t="s">
        <v>1377</v>
      </c>
      <c r="B70" s="509" t="s">
        <v>1378</v>
      </c>
      <c r="C70" s="511"/>
      <c r="D70" s="511"/>
      <c r="E70" s="511"/>
      <c r="F70" s="511"/>
      <c r="G70" s="512"/>
      <c r="H70" s="511"/>
      <c r="I70" s="543" t="s">
        <v>1420</v>
      </c>
      <c r="J70" s="513"/>
      <c r="K70" s="513"/>
      <c r="L70" s="509" t="s">
        <v>37</v>
      </c>
      <c r="M70" s="514" t="s">
        <v>32</v>
      </c>
      <c r="N70" s="508">
        <v>0</v>
      </c>
      <c r="O70" s="508">
        <v>0</v>
      </c>
      <c r="P70" s="508">
        <v>0</v>
      </c>
      <c r="Q70" s="508">
        <v>994.66399999999999</v>
      </c>
      <c r="R70" s="508">
        <v>0</v>
      </c>
    </row>
    <row r="71" spans="1:18" s="96" customFormat="1" ht="63" customHeight="1">
      <c r="A71" s="43" t="s">
        <v>1379</v>
      </c>
      <c r="B71" s="545"/>
      <c r="C71" s="611" t="s">
        <v>319</v>
      </c>
      <c r="D71" s="611" t="s">
        <v>287</v>
      </c>
      <c r="E71" s="611" t="s">
        <v>48</v>
      </c>
      <c r="F71" s="611" t="s">
        <v>317</v>
      </c>
      <c r="G71" s="611" t="s">
        <v>288</v>
      </c>
      <c r="H71" s="611" t="s">
        <v>197</v>
      </c>
      <c r="I71" s="589" t="s">
        <v>1418</v>
      </c>
      <c r="J71" s="589" t="s">
        <v>55</v>
      </c>
      <c r="K71" s="589" t="s">
        <v>1164</v>
      </c>
      <c r="L71" s="545" t="s">
        <v>37</v>
      </c>
      <c r="M71" s="117" t="s">
        <v>32</v>
      </c>
      <c r="N71" s="75">
        <f>2288.467+4131.025</f>
        <v>6419.4920000000002</v>
      </c>
      <c r="O71" s="422">
        <f>2288.467+4123.397</f>
        <v>6411.8639999999996</v>
      </c>
      <c r="P71" s="75">
        <f>15+848.44</f>
        <v>863.44</v>
      </c>
      <c r="Q71" s="75">
        <v>0</v>
      </c>
      <c r="R71" s="75">
        <v>0</v>
      </c>
    </row>
    <row r="72" spans="1:18" s="96" customFormat="1" ht="59.25" customHeight="1">
      <c r="A72" s="43" t="s">
        <v>1380</v>
      </c>
      <c r="B72" s="545"/>
      <c r="C72" s="611" t="s">
        <v>319</v>
      </c>
      <c r="D72" s="611" t="s">
        <v>287</v>
      </c>
      <c r="E72" s="611" t="s">
        <v>48</v>
      </c>
      <c r="F72" s="611" t="s">
        <v>317</v>
      </c>
      <c r="G72" s="611" t="s">
        <v>288</v>
      </c>
      <c r="H72" s="611" t="s">
        <v>197</v>
      </c>
      <c r="I72" s="611" t="s">
        <v>667</v>
      </c>
      <c r="J72" s="611" t="s">
        <v>55</v>
      </c>
      <c r="K72" s="556" t="s">
        <v>365</v>
      </c>
      <c r="L72" s="545" t="s">
        <v>37</v>
      </c>
      <c r="M72" s="117" t="s">
        <v>32</v>
      </c>
      <c r="N72" s="75">
        <f>1046.796+690.251</f>
        <v>1737.047</v>
      </c>
      <c r="O72" s="422">
        <f>1046.796+690.251</f>
        <v>1737.047</v>
      </c>
      <c r="P72" s="75">
        <f>555+1927.214+91.585+1280</f>
        <v>3853.799</v>
      </c>
      <c r="Q72" s="75">
        <f>1841.905+30.301+63.2</f>
        <v>1935.4059999999999</v>
      </c>
      <c r="R72" s="75">
        <v>0</v>
      </c>
    </row>
    <row r="73" spans="1:18" s="96" customFormat="1" ht="84" customHeight="1">
      <c r="A73" s="43"/>
      <c r="B73" s="545"/>
      <c r="C73" s="611"/>
      <c r="D73" s="611"/>
      <c r="E73" s="611"/>
      <c r="F73" s="611"/>
      <c r="G73" s="611"/>
      <c r="H73" s="611"/>
      <c r="I73" s="611" t="s">
        <v>611</v>
      </c>
      <c r="J73" s="611" t="s">
        <v>55</v>
      </c>
      <c r="K73" s="556" t="s">
        <v>274</v>
      </c>
      <c r="L73" s="545"/>
      <c r="M73" s="117"/>
      <c r="N73" s="75"/>
      <c r="O73" s="422"/>
      <c r="P73" s="75"/>
      <c r="Q73" s="75"/>
      <c r="R73" s="75"/>
    </row>
    <row r="74" spans="1:18" s="96" customFormat="1" ht="49.5" customHeight="1">
      <c r="A74" s="43"/>
      <c r="B74" s="545"/>
      <c r="C74" s="611"/>
      <c r="D74" s="611"/>
      <c r="E74" s="611"/>
      <c r="F74" s="611"/>
      <c r="G74" s="611"/>
      <c r="H74" s="611"/>
      <c r="I74" s="611" t="s">
        <v>1091</v>
      </c>
      <c r="J74" s="611" t="s">
        <v>55</v>
      </c>
      <c r="K74" s="556" t="s">
        <v>474</v>
      </c>
      <c r="L74" s="545"/>
      <c r="M74" s="117"/>
      <c r="N74" s="75"/>
      <c r="O74" s="422"/>
      <c r="P74" s="75"/>
      <c r="Q74" s="75"/>
      <c r="R74" s="75"/>
    </row>
    <row r="75" spans="1:18" s="96" customFormat="1" ht="72.75" customHeight="1">
      <c r="A75" s="43"/>
      <c r="B75" s="545"/>
      <c r="C75" s="611"/>
      <c r="D75" s="611"/>
      <c r="E75" s="611"/>
      <c r="F75" s="611"/>
      <c r="G75" s="611"/>
      <c r="H75" s="611"/>
      <c r="I75" s="611" t="s">
        <v>1092</v>
      </c>
      <c r="J75" s="611" t="s">
        <v>55</v>
      </c>
      <c r="K75" s="556" t="s">
        <v>373</v>
      </c>
      <c r="L75" s="545"/>
      <c r="M75" s="117"/>
      <c r="N75" s="75"/>
      <c r="O75" s="422"/>
      <c r="P75" s="75"/>
      <c r="Q75" s="75"/>
      <c r="R75" s="75"/>
    </row>
    <row r="76" spans="1:18" s="96" customFormat="1" ht="48" customHeight="1">
      <c r="A76" s="43"/>
      <c r="B76" s="545"/>
      <c r="C76" s="543"/>
      <c r="D76" s="543"/>
      <c r="E76" s="543"/>
      <c r="F76" s="543"/>
      <c r="G76" s="543"/>
      <c r="H76" s="543"/>
      <c r="I76" s="611" t="s">
        <v>1332</v>
      </c>
      <c r="J76" s="611" t="s">
        <v>55</v>
      </c>
      <c r="K76" s="611" t="s">
        <v>1164</v>
      </c>
      <c r="L76" s="545"/>
      <c r="M76" s="545"/>
      <c r="N76" s="75"/>
      <c r="O76" s="422"/>
      <c r="P76" s="75"/>
      <c r="Q76" s="75"/>
      <c r="R76" s="75"/>
    </row>
    <row r="77" spans="1:18" s="96" customFormat="1" ht="23.25" customHeight="1">
      <c r="A77" s="43" t="s">
        <v>1381</v>
      </c>
      <c r="B77" s="545"/>
      <c r="C77" s="543"/>
      <c r="D77" s="543"/>
      <c r="E77" s="543"/>
      <c r="F77" s="611"/>
      <c r="G77" s="543"/>
      <c r="H77" s="543"/>
      <c r="I77" s="543"/>
      <c r="J77" s="543"/>
      <c r="K77" s="543"/>
      <c r="L77" s="545"/>
      <c r="M77" s="545"/>
      <c r="N77" s="75"/>
      <c r="O77" s="422"/>
      <c r="P77" s="75"/>
      <c r="Q77" s="75"/>
      <c r="R77" s="75"/>
    </row>
    <row r="78" spans="1:18" s="96" customFormat="1" ht="50.25" customHeight="1">
      <c r="A78" s="34"/>
      <c r="B78" s="648" t="s">
        <v>391</v>
      </c>
      <c r="C78" s="584"/>
      <c r="D78" s="584"/>
      <c r="E78" s="584"/>
      <c r="F78" s="720" t="s">
        <v>430</v>
      </c>
      <c r="G78" s="659" t="s">
        <v>633</v>
      </c>
      <c r="H78" s="783" t="s">
        <v>431</v>
      </c>
      <c r="I78" s="589" t="s">
        <v>952</v>
      </c>
      <c r="J78" s="288" t="s">
        <v>55</v>
      </c>
      <c r="K78" s="291" t="s">
        <v>953</v>
      </c>
      <c r="L78" s="648" t="s">
        <v>37</v>
      </c>
      <c r="M78" s="648" t="s">
        <v>32</v>
      </c>
      <c r="N78" s="99">
        <v>250</v>
      </c>
      <c r="O78" s="424">
        <v>250</v>
      </c>
      <c r="P78" s="99">
        <v>0</v>
      </c>
      <c r="Q78" s="99">
        <v>0</v>
      </c>
      <c r="R78" s="99">
        <v>0</v>
      </c>
    </row>
    <row r="79" spans="1:18" s="96" customFormat="1" ht="96">
      <c r="A79" s="390"/>
      <c r="B79" s="391" t="s">
        <v>1051</v>
      </c>
      <c r="C79" s="392"/>
      <c r="D79" s="392"/>
      <c r="E79" s="392"/>
      <c r="F79" s="780"/>
      <c r="G79" s="660"/>
      <c r="H79" s="784"/>
      <c r="I79" s="543" t="s">
        <v>1073</v>
      </c>
      <c r="J79" s="543" t="s">
        <v>55</v>
      </c>
      <c r="K79" s="543" t="s">
        <v>1074</v>
      </c>
      <c r="L79" s="391" t="s">
        <v>37</v>
      </c>
      <c r="M79" s="391" t="s">
        <v>32</v>
      </c>
      <c r="N79" s="393">
        <f>7.27+14.54</f>
        <v>21.81</v>
      </c>
      <c r="O79" s="407">
        <f>7.27+14.54</f>
        <v>21.81</v>
      </c>
      <c r="P79" s="393">
        <v>0</v>
      </c>
      <c r="Q79" s="393">
        <v>0</v>
      </c>
      <c r="R79" s="393">
        <v>0</v>
      </c>
    </row>
    <row r="80" spans="1:18" s="96" customFormat="1" ht="192.75" customHeight="1">
      <c r="A80" s="161" t="s">
        <v>971</v>
      </c>
      <c r="B80" s="137" t="s">
        <v>459</v>
      </c>
      <c r="C80" s="162"/>
      <c r="D80" s="162"/>
      <c r="E80" s="162"/>
      <c r="F80" s="162"/>
      <c r="G80" s="162"/>
      <c r="H80" s="163"/>
      <c r="I80" s="162"/>
      <c r="J80" s="162"/>
      <c r="K80" s="163"/>
      <c r="L80" s="164"/>
      <c r="M80" s="164"/>
      <c r="N80" s="171">
        <f>SUM(N81:N110)</f>
        <v>87856.097999999998</v>
      </c>
      <c r="O80" s="171">
        <f>SUM(O81:O110)</f>
        <v>86440.175999999992</v>
      </c>
      <c r="P80" s="171">
        <f t="shared" ref="P80:Q80" si="10">SUM(P81:P110)</f>
        <v>237443.15700000001</v>
      </c>
      <c r="Q80" s="171">
        <f t="shared" si="10"/>
        <v>182406.98200000002</v>
      </c>
      <c r="R80" s="171">
        <f t="shared" ref="R80" si="11">SUM(R81:R110)</f>
        <v>71969.393000000011</v>
      </c>
    </row>
    <row r="81" spans="1:18" s="96" customFormat="1" ht="153.75" customHeight="1">
      <c r="A81" s="677" t="s">
        <v>619</v>
      </c>
      <c r="B81" s="654"/>
      <c r="C81" s="625" t="s">
        <v>319</v>
      </c>
      <c r="D81" s="625" t="s">
        <v>311</v>
      </c>
      <c r="E81" s="625" t="s">
        <v>48</v>
      </c>
      <c r="F81" s="625" t="s">
        <v>317</v>
      </c>
      <c r="G81" s="625" t="s">
        <v>312</v>
      </c>
      <c r="H81" s="625" t="s">
        <v>197</v>
      </c>
      <c r="I81" s="611" t="s">
        <v>652</v>
      </c>
      <c r="J81" s="611" t="s">
        <v>55</v>
      </c>
      <c r="K81" s="611" t="s">
        <v>368</v>
      </c>
      <c r="L81" s="544" t="s">
        <v>37</v>
      </c>
      <c r="M81" s="603" t="s">
        <v>32</v>
      </c>
      <c r="N81" s="74">
        <f>39426.232+8165.54</f>
        <v>47591.772000000004</v>
      </c>
      <c r="O81" s="421">
        <f>39422.835+8165.54</f>
        <v>47588.375</v>
      </c>
      <c r="P81" s="74">
        <f>41664.85+1586.639</f>
        <v>43251.489000000001</v>
      </c>
      <c r="Q81" s="74">
        <v>41675.9</v>
      </c>
      <c r="R81" s="74">
        <v>42260.800000000003</v>
      </c>
    </row>
    <row r="82" spans="1:18" s="96" customFormat="1" ht="84">
      <c r="A82" s="790"/>
      <c r="B82" s="688"/>
      <c r="C82" s="609"/>
      <c r="D82" s="609"/>
      <c r="E82" s="609"/>
      <c r="F82" s="609"/>
      <c r="G82" s="609"/>
      <c r="H82" s="609"/>
      <c r="I82" s="609" t="s">
        <v>1290</v>
      </c>
      <c r="J82" s="609" t="s">
        <v>55</v>
      </c>
      <c r="K82" s="609" t="s">
        <v>1291</v>
      </c>
      <c r="L82" s="487"/>
      <c r="M82" s="117"/>
      <c r="N82" s="422"/>
      <c r="O82" s="422"/>
      <c r="P82" s="422"/>
      <c r="Q82" s="422"/>
      <c r="R82" s="422"/>
    </row>
    <row r="83" spans="1:18" s="96" customFormat="1" ht="60.75" customHeight="1">
      <c r="A83" s="781"/>
      <c r="B83" s="669"/>
      <c r="C83" s="611"/>
      <c r="D83" s="611"/>
      <c r="E83" s="611"/>
      <c r="F83" s="218"/>
      <c r="G83" s="218"/>
      <c r="H83" s="218"/>
      <c r="I83" s="543" t="s">
        <v>289</v>
      </c>
      <c r="J83" s="543" t="s">
        <v>55</v>
      </c>
      <c r="K83" s="543" t="s">
        <v>297</v>
      </c>
      <c r="L83" s="545"/>
      <c r="M83" s="117"/>
      <c r="N83" s="75"/>
      <c r="O83" s="422"/>
      <c r="P83" s="75"/>
      <c r="Q83" s="75"/>
      <c r="R83" s="75"/>
    </row>
    <row r="84" spans="1:18" s="96" customFormat="1" ht="58.5" customHeight="1">
      <c r="A84" s="781"/>
      <c r="B84" s="669"/>
      <c r="C84" s="611" t="s">
        <v>318</v>
      </c>
      <c r="D84" s="611" t="s">
        <v>612</v>
      </c>
      <c r="E84" s="611" t="s">
        <v>433</v>
      </c>
      <c r="F84" s="218"/>
      <c r="G84" s="218"/>
      <c r="H84" s="218"/>
      <c r="I84" s="543" t="s">
        <v>423</v>
      </c>
      <c r="J84" s="543" t="s">
        <v>55</v>
      </c>
      <c r="K84" s="543" t="s">
        <v>424</v>
      </c>
      <c r="L84" s="543"/>
      <c r="M84" s="109"/>
      <c r="N84" s="75"/>
      <c r="O84" s="422"/>
      <c r="P84" s="75"/>
      <c r="Q84" s="75"/>
      <c r="R84" s="75"/>
    </row>
    <row r="85" spans="1:18" s="96" customFormat="1" ht="49.5" customHeight="1">
      <c r="A85" s="547"/>
      <c r="B85" s="543"/>
      <c r="C85" s="611"/>
      <c r="D85" s="611"/>
      <c r="E85" s="611"/>
      <c r="F85" s="611"/>
      <c r="G85" s="611"/>
      <c r="H85" s="611"/>
      <c r="I85" s="611" t="s">
        <v>75</v>
      </c>
      <c r="J85" s="611" t="s">
        <v>55</v>
      </c>
      <c r="K85" s="556" t="s">
        <v>58</v>
      </c>
      <c r="L85" s="543"/>
      <c r="M85" s="543"/>
      <c r="N85" s="75"/>
      <c r="O85" s="422"/>
      <c r="P85" s="75"/>
      <c r="Q85" s="75"/>
      <c r="R85" s="75"/>
    </row>
    <row r="86" spans="1:18" s="96" customFormat="1" ht="47.25" customHeight="1">
      <c r="A86" s="781" t="s">
        <v>620</v>
      </c>
      <c r="B86" s="545"/>
      <c r="C86" s="611" t="s">
        <v>318</v>
      </c>
      <c r="D86" s="611" t="s">
        <v>645</v>
      </c>
      <c r="E86" s="611" t="s">
        <v>433</v>
      </c>
      <c r="F86" s="721" t="s">
        <v>291</v>
      </c>
      <c r="G86" s="721" t="s">
        <v>292</v>
      </c>
      <c r="H86" s="721" t="s">
        <v>274</v>
      </c>
      <c r="I86" s="721" t="s">
        <v>1357</v>
      </c>
      <c r="J86" s="721" t="s">
        <v>55</v>
      </c>
      <c r="K86" s="788" t="s">
        <v>686</v>
      </c>
      <c r="L86" s="553" t="s">
        <v>37</v>
      </c>
      <c r="M86" s="553" t="s">
        <v>32</v>
      </c>
      <c r="N86" s="93">
        <v>849.93299999999999</v>
      </c>
      <c r="O86" s="93">
        <v>849.93299999999999</v>
      </c>
      <c r="P86" s="93">
        <v>2135.85</v>
      </c>
      <c r="Q86" s="93">
        <v>2135.85</v>
      </c>
      <c r="R86" s="93">
        <v>2135.85</v>
      </c>
    </row>
    <row r="87" spans="1:18" s="96" customFormat="1" ht="60" customHeight="1">
      <c r="A87" s="781"/>
      <c r="B87" s="545" t="s">
        <v>293</v>
      </c>
      <c r="C87" s="611"/>
      <c r="D87" s="611"/>
      <c r="E87" s="611"/>
      <c r="F87" s="721"/>
      <c r="G87" s="721"/>
      <c r="H87" s="721"/>
      <c r="I87" s="721"/>
      <c r="J87" s="721"/>
      <c r="K87" s="788"/>
      <c r="L87" s="553" t="s">
        <v>37</v>
      </c>
      <c r="M87" s="553" t="s">
        <v>32</v>
      </c>
      <c r="N87" s="75">
        <v>3506.424</v>
      </c>
      <c r="O87" s="422">
        <v>2878.9639999999999</v>
      </c>
      <c r="P87" s="75">
        <v>3720.25</v>
      </c>
      <c r="Q87" s="75">
        <v>3720.25</v>
      </c>
      <c r="R87" s="75">
        <v>3720.25</v>
      </c>
    </row>
    <row r="88" spans="1:18" s="96" customFormat="1" ht="156" customHeight="1">
      <c r="A88" s="43" t="s">
        <v>621</v>
      </c>
      <c r="B88" s="545" t="s">
        <v>304</v>
      </c>
      <c r="C88" s="611" t="s">
        <v>318</v>
      </c>
      <c r="D88" s="611" t="s">
        <v>303</v>
      </c>
      <c r="E88" s="611" t="s">
        <v>305</v>
      </c>
      <c r="F88" s="611" t="s">
        <v>610</v>
      </c>
      <c r="G88" s="556" t="s">
        <v>55</v>
      </c>
      <c r="H88" s="611" t="s">
        <v>724</v>
      </c>
      <c r="I88" s="611" t="s">
        <v>1355</v>
      </c>
      <c r="J88" s="611" t="s">
        <v>55</v>
      </c>
      <c r="K88" s="556" t="s">
        <v>1356</v>
      </c>
      <c r="L88" s="62" t="s">
        <v>37</v>
      </c>
      <c r="M88" s="119" t="s">
        <v>32</v>
      </c>
      <c r="N88" s="101">
        <v>435.01600000000002</v>
      </c>
      <c r="O88" s="423">
        <v>430.96199999999999</v>
      </c>
      <c r="P88" s="101">
        <v>328.43599999999998</v>
      </c>
      <c r="Q88" s="101">
        <v>328.43599999999998</v>
      </c>
      <c r="R88" s="101">
        <v>328.43599999999998</v>
      </c>
    </row>
    <row r="89" spans="1:18" s="96" customFormat="1" ht="42" customHeight="1">
      <c r="A89" s="781" t="s">
        <v>1267</v>
      </c>
      <c r="B89" s="545" t="s">
        <v>658</v>
      </c>
      <c r="C89" s="611"/>
      <c r="D89" s="611"/>
      <c r="E89" s="611"/>
      <c r="F89" s="718" t="s">
        <v>1227</v>
      </c>
      <c r="G89" s="719" t="s">
        <v>1228</v>
      </c>
      <c r="H89" s="718" t="s">
        <v>768</v>
      </c>
      <c r="I89" s="721" t="s">
        <v>1087</v>
      </c>
      <c r="J89" s="721" t="s">
        <v>55</v>
      </c>
      <c r="K89" s="788" t="s">
        <v>990</v>
      </c>
      <c r="L89" s="553" t="s">
        <v>37</v>
      </c>
      <c r="M89" s="553" t="s">
        <v>32</v>
      </c>
      <c r="N89" s="93">
        <v>775.99800000000005</v>
      </c>
      <c r="O89" s="93">
        <v>775.99800000000005</v>
      </c>
      <c r="P89" s="93">
        <v>626.59500000000003</v>
      </c>
      <c r="Q89" s="93">
        <v>1482.4079999999999</v>
      </c>
      <c r="R89" s="93">
        <v>1410.241</v>
      </c>
    </row>
    <row r="90" spans="1:18" s="96" customFormat="1" ht="42" customHeight="1">
      <c r="A90" s="781"/>
      <c r="B90" s="545" t="s">
        <v>655</v>
      </c>
      <c r="C90" s="611"/>
      <c r="D90" s="611"/>
      <c r="E90" s="611"/>
      <c r="F90" s="718"/>
      <c r="G90" s="719"/>
      <c r="H90" s="718"/>
      <c r="I90" s="721"/>
      <c r="J90" s="721"/>
      <c r="K90" s="788"/>
      <c r="L90" s="553" t="s">
        <v>37</v>
      </c>
      <c r="M90" s="553" t="s">
        <v>32</v>
      </c>
      <c r="N90" s="93">
        <v>24</v>
      </c>
      <c r="O90" s="93">
        <v>24</v>
      </c>
      <c r="P90" s="93">
        <v>19.379000000000001</v>
      </c>
      <c r="Q90" s="93">
        <v>45.847999999999999</v>
      </c>
      <c r="R90" s="93">
        <v>43.616</v>
      </c>
    </row>
    <row r="91" spans="1:18" s="96" customFormat="1" ht="42.75" customHeight="1">
      <c r="A91" s="781" t="s">
        <v>941</v>
      </c>
      <c r="B91" s="545" t="s">
        <v>656</v>
      </c>
      <c r="C91" s="611"/>
      <c r="D91" s="611"/>
      <c r="E91" s="611"/>
      <c r="F91" s="718" t="s">
        <v>1227</v>
      </c>
      <c r="G91" s="719" t="s">
        <v>1229</v>
      </c>
      <c r="H91" s="718" t="s">
        <v>768</v>
      </c>
      <c r="I91" s="721" t="s">
        <v>939</v>
      </c>
      <c r="J91" s="721" t="s">
        <v>55</v>
      </c>
      <c r="K91" s="788" t="s">
        <v>940</v>
      </c>
      <c r="L91" s="553" t="s">
        <v>37</v>
      </c>
      <c r="M91" s="553" t="s">
        <v>32</v>
      </c>
      <c r="N91" s="101">
        <v>3126.201</v>
      </c>
      <c r="O91" s="423">
        <v>3126.201</v>
      </c>
      <c r="P91" s="101">
        <v>870.20399999999995</v>
      </c>
      <c r="Q91" s="101">
        <v>1237.4190000000001</v>
      </c>
      <c r="R91" s="101">
        <v>0</v>
      </c>
    </row>
    <row r="92" spans="1:18" s="96" customFormat="1" ht="42.75" customHeight="1">
      <c r="A92" s="781"/>
      <c r="B92" s="545" t="s">
        <v>657</v>
      </c>
      <c r="C92" s="611"/>
      <c r="D92" s="611"/>
      <c r="E92" s="611"/>
      <c r="F92" s="718"/>
      <c r="G92" s="719"/>
      <c r="H92" s="718"/>
      <c r="I92" s="721"/>
      <c r="J92" s="721"/>
      <c r="K92" s="788"/>
      <c r="L92" s="553" t="s">
        <v>37</v>
      </c>
      <c r="M92" s="553" t="s">
        <v>32</v>
      </c>
      <c r="N92" s="93">
        <v>96.686999999999998</v>
      </c>
      <c r="O92" s="93">
        <v>96.686999999999998</v>
      </c>
      <c r="P92" s="93">
        <v>26.914000000000001</v>
      </c>
      <c r="Q92" s="93">
        <v>38.271000000000001</v>
      </c>
      <c r="R92" s="93">
        <v>0</v>
      </c>
    </row>
    <row r="93" spans="1:18" s="96" customFormat="1" ht="192" customHeight="1">
      <c r="A93" s="547" t="s">
        <v>869</v>
      </c>
      <c r="B93" s="545" t="s">
        <v>815</v>
      </c>
      <c r="C93" s="611"/>
      <c r="D93" s="611"/>
      <c r="E93" s="611"/>
      <c r="F93" s="611" t="s">
        <v>1231</v>
      </c>
      <c r="G93" s="556" t="s">
        <v>57</v>
      </c>
      <c r="H93" s="611" t="s">
        <v>1232</v>
      </c>
      <c r="I93" s="611" t="s">
        <v>1366</v>
      </c>
      <c r="J93" s="611" t="s">
        <v>55</v>
      </c>
      <c r="K93" s="556" t="s">
        <v>1275</v>
      </c>
      <c r="L93" s="544" t="s">
        <v>37</v>
      </c>
      <c r="M93" s="544" t="s">
        <v>32</v>
      </c>
      <c r="N93" s="93">
        <v>21703.957999999999</v>
      </c>
      <c r="O93" s="93">
        <v>21212.107</v>
      </c>
      <c r="P93" s="93">
        <v>21873.599999999999</v>
      </c>
      <c r="Q93" s="93">
        <v>22107.95</v>
      </c>
      <c r="R93" s="93">
        <v>21951.7</v>
      </c>
    </row>
    <row r="94" spans="1:18" s="96" customFormat="1" ht="60.75" customHeight="1">
      <c r="A94" s="43" t="s">
        <v>870</v>
      </c>
      <c r="B94" s="545"/>
      <c r="C94" s="611" t="s">
        <v>319</v>
      </c>
      <c r="D94" s="611" t="s">
        <v>287</v>
      </c>
      <c r="E94" s="611" t="s">
        <v>48</v>
      </c>
      <c r="F94" s="611" t="s">
        <v>317</v>
      </c>
      <c r="G94" s="611" t="s">
        <v>288</v>
      </c>
      <c r="H94" s="611" t="s">
        <v>197</v>
      </c>
      <c r="I94" s="589" t="s">
        <v>1418</v>
      </c>
      <c r="J94" s="589" t="s">
        <v>55</v>
      </c>
      <c r="K94" s="589" t="s">
        <v>1164</v>
      </c>
      <c r="L94" s="544" t="s">
        <v>37</v>
      </c>
      <c r="M94" s="544" t="s">
        <v>32</v>
      </c>
      <c r="N94" s="74">
        <f>2357.029+1734.012</f>
        <v>4091.0410000000002</v>
      </c>
      <c r="O94" s="421">
        <f>2357.029+1726.383</f>
        <v>4083.4120000000003</v>
      </c>
      <c r="P94" s="74">
        <f>15+848.44</f>
        <v>863.44</v>
      </c>
      <c r="Q94" s="74">
        <v>0</v>
      </c>
      <c r="R94" s="74">
        <v>0</v>
      </c>
    </row>
    <row r="95" spans="1:18" s="96" customFormat="1" ht="60" customHeight="1">
      <c r="A95" s="43" t="s">
        <v>871</v>
      </c>
      <c r="B95" s="545"/>
      <c r="C95" s="611" t="s">
        <v>319</v>
      </c>
      <c r="D95" s="611" t="s">
        <v>287</v>
      </c>
      <c r="E95" s="611" t="s">
        <v>48</v>
      </c>
      <c r="F95" s="611" t="s">
        <v>317</v>
      </c>
      <c r="G95" s="611" t="s">
        <v>288</v>
      </c>
      <c r="H95" s="611" t="s">
        <v>197</v>
      </c>
      <c r="I95" s="611" t="s">
        <v>667</v>
      </c>
      <c r="J95" s="611" t="s">
        <v>55</v>
      </c>
      <c r="K95" s="556" t="s">
        <v>365</v>
      </c>
      <c r="L95" s="60" t="s">
        <v>37</v>
      </c>
      <c r="M95" s="118" t="s">
        <v>32</v>
      </c>
      <c r="N95" s="101">
        <f>660.859</f>
        <v>660.85900000000004</v>
      </c>
      <c r="O95" s="423">
        <v>660.85900000000004</v>
      </c>
      <c r="P95" s="101">
        <f>555+23570.2</f>
        <v>24125.200000000001</v>
      </c>
      <c r="Q95" s="101">
        <v>16547</v>
      </c>
      <c r="R95" s="101">
        <v>0</v>
      </c>
    </row>
    <row r="96" spans="1:18" s="96" customFormat="1" ht="48" customHeight="1">
      <c r="A96" s="43"/>
      <c r="B96" s="545"/>
      <c r="C96" s="611"/>
      <c r="D96" s="611"/>
      <c r="E96" s="611"/>
      <c r="F96" s="611"/>
      <c r="G96" s="611"/>
      <c r="H96" s="611"/>
      <c r="I96" s="611" t="s">
        <v>1091</v>
      </c>
      <c r="J96" s="611" t="s">
        <v>55</v>
      </c>
      <c r="K96" s="556" t="s">
        <v>474</v>
      </c>
      <c r="L96" s="545"/>
      <c r="M96" s="117"/>
      <c r="N96" s="75"/>
      <c r="O96" s="422"/>
      <c r="P96" s="75"/>
      <c r="Q96" s="75"/>
      <c r="R96" s="75"/>
    </row>
    <row r="97" spans="1:18" s="96" customFormat="1" ht="70.5" customHeight="1">
      <c r="A97" s="43"/>
      <c r="B97" s="545"/>
      <c r="C97" s="611"/>
      <c r="D97" s="611"/>
      <c r="E97" s="611"/>
      <c r="F97" s="611"/>
      <c r="G97" s="611"/>
      <c r="H97" s="611"/>
      <c r="I97" s="611" t="s">
        <v>1093</v>
      </c>
      <c r="J97" s="611" t="s">
        <v>55</v>
      </c>
      <c r="K97" s="556" t="s">
        <v>373</v>
      </c>
      <c r="L97" s="545"/>
      <c r="M97" s="117"/>
      <c r="N97" s="75"/>
      <c r="O97" s="422"/>
      <c r="P97" s="75"/>
      <c r="Q97" s="75"/>
      <c r="R97" s="75"/>
    </row>
    <row r="98" spans="1:18" s="96" customFormat="1" ht="48.75" customHeight="1">
      <c r="A98" s="43"/>
      <c r="B98" s="545"/>
      <c r="C98" s="543"/>
      <c r="D98" s="543"/>
      <c r="E98" s="543"/>
      <c r="F98" s="543"/>
      <c r="G98" s="543"/>
      <c r="H98" s="543"/>
      <c r="I98" s="611" t="s">
        <v>1332</v>
      </c>
      <c r="J98" s="611" t="s">
        <v>55</v>
      </c>
      <c r="K98" s="611" t="s">
        <v>1164</v>
      </c>
      <c r="L98" s="61"/>
      <c r="M98" s="112"/>
      <c r="N98" s="75"/>
      <c r="O98" s="422"/>
      <c r="P98" s="75"/>
      <c r="Q98" s="75"/>
      <c r="R98" s="75"/>
    </row>
    <row r="99" spans="1:18" s="96" customFormat="1" ht="83.25" customHeight="1">
      <c r="A99" s="547" t="s">
        <v>872</v>
      </c>
      <c r="B99" s="545" t="s">
        <v>673</v>
      </c>
      <c r="C99" s="611"/>
      <c r="D99" s="611"/>
      <c r="E99" s="611"/>
      <c r="F99" s="611" t="s">
        <v>1227</v>
      </c>
      <c r="G99" s="556" t="s">
        <v>1230</v>
      </c>
      <c r="H99" s="611" t="s">
        <v>768</v>
      </c>
      <c r="I99" s="611" t="s">
        <v>1363</v>
      </c>
      <c r="J99" s="611" t="s">
        <v>55</v>
      </c>
      <c r="K99" s="556" t="s">
        <v>1364</v>
      </c>
      <c r="L99" s="553" t="s">
        <v>37</v>
      </c>
      <c r="M99" s="553" t="s">
        <v>32</v>
      </c>
      <c r="N99" s="93">
        <v>2236.2759999999998</v>
      </c>
      <c r="O99" s="93">
        <v>2236.105</v>
      </c>
      <c r="P99" s="93">
        <v>0</v>
      </c>
      <c r="Q99" s="93">
        <v>0</v>
      </c>
      <c r="R99" s="93">
        <v>0</v>
      </c>
    </row>
    <row r="100" spans="1:18" s="96" customFormat="1" ht="71.25" customHeight="1">
      <c r="A100" s="43" t="s">
        <v>1235</v>
      </c>
      <c r="B100" s="545" t="s">
        <v>715</v>
      </c>
      <c r="C100" s="611"/>
      <c r="D100" s="611"/>
      <c r="E100" s="611"/>
      <c r="F100" s="718" t="s">
        <v>1227</v>
      </c>
      <c r="G100" s="719" t="s">
        <v>1233</v>
      </c>
      <c r="H100" s="718" t="s">
        <v>768</v>
      </c>
      <c r="I100" s="721" t="s">
        <v>942</v>
      </c>
      <c r="J100" s="669" t="s">
        <v>55</v>
      </c>
      <c r="K100" s="543" t="s">
        <v>943</v>
      </c>
      <c r="L100" s="553" t="s">
        <v>37</v>
      </c>
      <c r="M100" s="553" t="s">
        <v>32</v>
      </c>
      <c r="N100" s="93">
        <v>449.47899999999998</v>
      </c>
      <c r="O100" s="93">
        <v>449.47899999999998</v>
      </c>
      <c r="P100" s="93">
        <v>0</v>
      </c>
      <c r="Q100" s="93">
        <v>0</v>
      </c>
      <c r="R100" s="93">
        <v>114.94499999999999</v>
      </c>
    </row>
    <row r="101" spans="1:18" s="96" customFormat="1" ht="87" customHeight="1">
      <c r="A101" s="43" t="s">
        <v>1236</v>
      </c>
      <c r="B101" s="545" t="s">
        <v>716</v>
      </c>
      <c r="C101" s="611"/>
      <c r="D101" s="611"/>
      <c r="E101" s="611"/>
      <c r="F101" s="718"/>
      <c r="G101" s="719"/>
      <c r="H101" s="718"/>
      <c r="I101" s="721"/>
      <c r="J101" s="669"/>
      <c r="K101" s="543"/>
      <c r="L101" s="553" t="s">
        <v>37</v>
      </c>
      <c r="M101" s="553" t="s">
        <v>32</v>
      </c>
      <c r="N101" s="93">
        <v>13.901</v>
      </c>
      <c r="O101" s="93">
        <v>13.901</v>
      </c>
      <c r="P101" s="93">
        <v>0</v>
      </c>
      <c r="Q101" s="93">
        <v>0</v>
      </c>
      <c r="R101" s="93">
        <v>3.5550000000000002</v>
      </c>
    </row>
    <row r="102" spans="1:18" s="96" customFormat="1" ht="84" customHeight="1">
      <c r="A102" s="43" t="s">
        <v>1237</v>
      </c>
      <c r="B102" s="545" t="s">
        <v>792</v>
      </c>
      <c r="C102" s="611"/>
      <c r="D102" s="611"/>
      <c r="E102" s="611"/>
      <c r="F102" s="611" t="s">
        <v>1227</v>
      </c>
      <c r="G102" s="556" t="s">
        <v>1234</v>
      </c>
      <c r="H102" s="611" t="s">
        <v>768</v>
      </c>
      <c r="I102" s="543" t="s">
        <v>989</v>
      </c>
      <c r="J102" s="543" t="s">
        <v>55</v>
      </c>
      <c r="K102" s="543" t="s">
        <v>990</v>
      </c>
      <c r="L102" s="553" t="s">
        <v>37</v>
      </c>
      <c r="M102" s="553" t="s">
        <v>32</v>
      </c>
      <c r="N102" s="93">
        <v>2007.7429999999999</v>
      </c>
      <c r="O102" s="93">
        <v>1726.383</v>
      </c>
      <c r="P102" s="93">
        <v>0</v>
      </c>
      <c r="Q102" s="93">
        <v>0</v>
      </c>
      <c r="R102" s="93">
        <v>0</v>
      </c>
    </row>
    <row r="103" spans="1:18" s="96" customFormat="1" ht="72.75" hidden="1" customHeight="1">
      <c r="A103" s="547" t="s">
        <v>884</v>
      </c>
      <c r="B103" s="545" t="s">
        <v>883</v>
      </c>
      <c r="C103" s="611"/>
      <c r="D103" s="611"/>
      <c r="E103" s="611"/>
      <c r="F103" s="611"/>
      <c r="G103" s="556"/>
      <c r="H103" s="611"/>
      <c r="I103" s="543" t="s">
        <v>707</v>
      </c>
      <c r="J103" s="543"/>
      <c r="K103" s="543"/>
      <c r="L103" s="553" t="s">
        <v>37</v>
      </c>
      <c r="M103" s="553" t="s">
        <v>32</v>
      </c>
      <c r="N103" s="93">
        <v>0</v>
      </c>
      <c r="O103" s="93"/>
      <c r="P103" s="93">
        <v>0</v>
      </c>
      <c r="Q103" s="93">
        <v>0</v>
      </c>
      <c r="R103" s="93">
        <v>0</v>
      </c>
    </row>
    <row r="104" spans="1:18" s="96" customFormat="1" ht="70.5" customHeight="1">
      <c r="A104" s="547" t="s">
        <v>1293</v>
      </c>
      <c r="B104" s="545" t="s">
        <v>1268</v>
      </c>
      <c r="C104" s="611"/>
      <c r="D104" s="611"/>
      <c r="E104" s="611"/>
      <c r="F104" s="611"/>
      <c r="G104" s="556"/>
      <c r="H104" s="611"/>
      <c r="I104" s="543" t="s">
        <v>1420</v>
      </c>
      <c r="J104" s="543"/>
      <c r="K104" s="543"/>
      <c r="L104" s="488" t="s">
        <v>37</v>
      </c>
      <c r="M104" s="488" t="s">
        <v>32</v>
      </c>
      <c r="N104" s="422">
        <v>0</v>
      </c>
      <c r="O104" s="422">
        <v>0</v>
      </c>
      <c r="P104" s="422">
        <v>0</v>
      </c>
      <c r="Q104" s="422">
        <v>4307.1499999999996</v>
      </c>
      <c r="R104" s="422">
        <v>0</v>
      </c>
    </row>
    <row r="105" spans="1:18" s="96" customFormat="1" ht="84.75" customHeight="1">
      <c r="A105" s="614" t="s">
        <v>1294</v>
      </c>
      <c r="B105" s="487" t="s">
        <v>1269</v>
      </c>
      <c r="C105" s="609"/>
      <c r="D105" s="609"/>
      <c r="E105" s="609"/>
      <c r="F105" s="609"/>
      <c r="G105" s="618"/>
      <c r="H105" s="609"/>
      <c r="I105" s="543" t="s">
        <v>1420</v>
      </c>
      <c r="J105" s="595"/>
      <c r="K105" s="595"/>
      <c r="L105" s="408" t="s">
        <v>37</v>
      </c>
      <c r="M105" s="408" t="s">
        <v>32</v>
      </c>
      <c r="N105" s="489">
        <v>0</v>
      </c>
      <c r="O105" s="489">
        <v>0</v>
      </c>
      <c r="P105" s="489">
        <v>12274.4</v>
      </c>
      <c r="Q105" s="489">
        <v>0</v>
      </c>
      <c r="R105" s="489">
        <v>0</v>
      </c>
    </row>
    <row r="106" spans="1:18" s="96" customFormat="1" ht="120" customHeight="1">
      <c r="A106" s="614" t="s">
        <v>1421</v>
      </c>
      <c r="B106" s="487" t="s">
        <v>1270</v>
      </c>
      <c r="C106" s="609"/>
      <c r="D106" s="609"/>
      <c r="E106" s="609"/>
      <c r="F106" s="609"/>
      <c r="G106" s="618"/>
      <c r="H106" s="609"/>
      <c r="I106" s="595" t="s">
        <v>1414</v>
      </c>
      <c r="J106" s="595" t="s">
        <v>55</v>
      </c>
      <c r="K106" s="595" t="s">
        <v>1415</v>
      </c>
      <c r="L106" s="486" t="s">
        <v>37</v>
      </c>
      <c r="M106" s="408" t="s">
        <v>32</v>
      </c>
      <c r="N106" s="489">
        <v>0</v>
      </c>
      <c r="O106" s="489">
        <v>0</v>
      </c>
      <c r="P106" s="489">
        <v>127327.4</v>
      </c>
      <c r="Q106" s="489">
        <v>88780.5</v>
      </c>
      <c r="R106" s="489">
        <v>0</v>
      </c>
    </row>
    <row r="107" spans="1:18" s="96" customFormat="1" ht="26.25" customHeight="1">
      <c r="A107" s="399" t="s">
        <v>1422</v>
      </c>
      <c r="B107" s="648"/>
      <c r="C107" s="584"/>
      <c r="D107" s="584"/>
      <c r="E107" s="584"/>
      <c r="F107" s="589"/>
      <c r="G107" s="584"/>
      <c r="H107" s="584"/>
      <c r="I107" s="584"/>
      <c r="J107" s="584"/>
      <c r="K107" s="584"/>
      <c r="L107" s="107"/>
      <c r="M107" s="553"/>
      <c r="N107" s="93"/>
      <c r="O107" s="93"/>
      <c r="P107" s="93"/>
      <c r="Q107" s="93"/>
      <c r="R107" s="93"/>
    </row>
    <row r="108" spans="1:18" s="96" customFormat="1" ht="142.5" customHeight="1">
      <c r="A108" s="325"/>
      <c r="B108" s="648" t="s">
        <v>406</v>
      </c>
      <c r="C108" s="584"/>
      <c r="D108" s="584"/>
      <c r="E108" s="584"/>
      <c r="F108" s="720" t="s">
        <v>430</v>
      </c>
      <c r="G108" s="659" t="s">
        <v>633</v>
      </c>
      <c r="H108" s="659" t="s">
        <v>431</v>
      </c>
      <c r="I108" s="584" t="s">
        <v>1088</v>
      </c>
      <c r="J108" s="584" t="s">
        <v>55</v>
      </c>
      <c r="K108" s="584" t="s">
        <v>992</v>
      </c>
      <c r="L108" s="401" t="s">
        <v>37</v>
      </c>
      <c r="M108" s="357" t="s">
        <v>32</v>
      </c>
      <c r="N108" s="358">
        <v>35</v>
      </c>
      <c r="O108" s="358">
        <v>35</v>
      </c>
      <c r="P108" s="358">
        <v>0</v>
      </c>
      <c r="Q108" s="358">
        <v>0</v>
      </c>
      <c r="R108" s="358">
        <v>0</v>
      </c>
    </row>
    <row r="109" spans="1:18" s="96" customFormat="1" ht="94.5" customHeight="1">
      <c r="A109" s="325"/>
      <c r="B109" s="648" t="s">
        <v>1052</v>
      </c>
      <c r="C109" s="584"/>
      <c r="D109" s="584"/>
      <c r="E109" s="584"/>
      <c r="F109" s="720"/>
      <c r="G109" s="659"/>
      <c r="H109" s="659"/>
      <c r="I109" s="584" t="s">
        <v>1073</v>
      </c>
      <c r="J109" s="584" t="s">
        <v>55</v>
      </c>
      <c r="K109" s="584" t="s">
        <v>1074</v>
      </c>
      <c r="L109" s="402" t="s">
        <v>37</v>
      </c>
      <c r="M109" s="391" t="s">
        <v>32</v>
      </c>
      <c r="N109" s="393">
        <f>7.27+14.54</f>
        <v>21.81</v>
      </c>
      <c r="O109" s="407">
        <f>7.27+14.54</f>
        <v>21.81</v>
      </c>
      <c r="P109" s="393">
        <v>0</v>
      </c>
      <c r="Q109" s="393">
        <v>0</v>
      </c>
      <c r="R109" s="393">
        <v>0</v>
      </c>
    </row>
    <row r="110" spans="1:18" s="96" customFormat="1" ht="96">
      <c r="A110" s="400"/>
      <c r="B110" s="398" t="s">
        <v>1153</v>
      </c>
      <c r="C110" s="596"/>
      <c r="D110" s="596"/>
      <c r="E110" s="596"/>
      <c r="F110" s="406"/>
      <c r="G110" s="596"/>
      <c r="H110" s="596"/>
      <c r="I110" s="584" t="s">
        <v>1238</v>
      </c>
      <c r="J110" s="596" t="s">
        <v>55</v>
      </c>
      <c r="K110" s="596" t="s">
        <v>1159</v>
      </c>
      <c r="L110" s="402" t="s">
        <v>37</v>
      </c>
      <c r="M110" s="398" t="s">
        <v>32</v>
      </c>
      <c r="N110" s="407">
        <v>230</v>
      </c>
      <c r="O110" s="407">
        <v>230</v>
      </c>
      <c r="P110" s="407">
        <v>0</v>
      </c>
      <c r="Q110" s="407">
        <v>0</v>
      </c>
      <c r="R110" s="407">
        <v>0</v>
      </c>
    </row>
    <row r="111" spans="1:18" s="96" customFormat="1" ht="97.5" customHeight="1">
      <c r="A111" s="161" t="s">
        <v>972</v>
      </c>
      <c r="B111" s="137" t="s">
        <v>483</v>
      </c>
      <c r="C111" s="162"/>
      <c r="D111" s="162"/>
      <c r="E111" s="162"/>
      <c r="F111" s="162"/>
      <c r="G111" s="162"/>
      <c r="H111" s="163"/>
      <c r="I111" s="162"/>
      <c r="J111" s="162"/>
      <c r="K111" s="163"/>
      <c r="L111" s="59"/>
      <c r="M111" s="59"/>
      <c r="N111" s="205">
        <f>SUM(N112:N126)</f>
        <v>89251.569999999992</v>
      </c>
      <c r="O111" s="205">
        <f>SUM(O112:O126)</f>
        <v>88754.402999999991</v>
      </c>
      <c r="P111" s="205">
        <f t="shared" ref="P111:Q111" si="12">SUM(P112:P126)</f>
        <v>89053.542999999991</v>
      </c>
      <c r="Q111" s="205">
        <f t="shared" si="12"/>
        <v>45276.899999999994</v>
      </c>
      <c r="R111" s="205">
        <f t="shared" ref="R111" si="13">SUM(R112:R126)</f>
        <v>45380.599999999991</v>
      </c>
    </row>
    <row r="112" spans="1:18" s="96" customFormat="1" ht="58.5" customHeight="1">
      <c r="A112" s="781" t="s">
        <v>622</v>
      </c>
      <c r="B112" s="669"/>
      <c r="C112" s="611" t="s">
        <v>319</v>
      </c>
      <c r="D112" s="611" t="s">
        <v>314</v>
      </c>
      <c r="E112" s="611" t="s">
        <v>119</v>
      </c>
      <c r="F112" s="721" t="s">
        <v>317</v>
      </c>
      <c r="G112" s="721" t="s">
        <v>294</v>
      </c>
      <c r="H112" s="721" t="s">
        <v>197</v>
      </c>
      <c r="I112" s="611" t="s">
        <v>316</v>
      </c>
      <c r="J112" s="611" t="s">
        <v>55</v>
      </c>
      <c r="K112" s="556" t="s">
        <v>48</v>
      </c>
      <c r="L112" s="506" t="s">
        <v>37</v>
      </c>
      <c r="M112" s="506" t="s">
        <v>36</v>
      </c>
      <c r="N112" s="507">
        <f>58655.212+2270.782</f>
        <v>60925.993999999999</v>
      </c>
      <c r="O112" s="507">
        <f>58655.111+2270.782</f>
        <v>60925.892999999996</v>
      </c>
      <c r="P112" s="507">
        <f>59725.82+490.003</f>
        <v>60215.822999999997</v>
      </c>
      <c r="Q112" s="507">
        <v>39670.5</v>
      </c>
      <c r="R112" s="507">
        <v>39774.199999999997</v>
      </c>
    </row>
    <row r="113" spans="1:18" s="96" customFormat="1" ht="46.5" customHeight="1">
      <c r="A113" s="781"/>
      <c r="B113" s="669"/>
      <c r="C113" s="611" t="s">
        <v>318</v>
      </c>
      <c r="D113" s="611" t="s">
        <v>315</v>
      </c>
      <c r="E113" s="611" t="s">
        <v>197</v>
      </c>
      <c r="F113" s="721"/>
      <c r="G113" s="721"/>
      <c r="H113" s="721"/>
      <c r="I113" s="611" t="s">
        <v>75</v>
      </c>
      <c r="J113" s="611" t="s">
        <v>55</v>
      </c>
      <c r="K113" s="556" t="s">
        <v>299</v>
      </c>
      <c r="L113" s="487"/>
      <c r="M113" s="487"/>
      <c r="N113" s="422"/>
      <c r="O113" s="422"/>
      <c r="P113" s="422"/>
      <c r="Q113" s="422"/>
      <c r="R113" s="422"/>
    </row>
    <row r="114" spans="1:18" s="96" customFormat="1" ht="84" customHeight="1">
      <c r="A114" s="614"/>
      <c r="B114" s="595"/>
      <c r="C114" s="609"/>
      <c r="D114" s="609"/>
      <c r="E114" s="609"/>
      <c r="F114" s="609"/>
      <c r="G114" s="609"/>
      <c r="H114" s="609"/>
      <c r="I114" s="609" t="s">
        <v>1290</v>
      </c>
      <c r="J114" s="609" t="s">
        <v>55</v>
      </c>
      <c r="K114" s="618" t="s">
        <v>1291</v>
      </c>
      <c r="L114" s="555"/>
      <c r="M114" s="604"/>
      <c r="N114" s="91"/>
      <c r="O114" s="91"/>
      <c r="P114" s="91"/>
      <c r="Q114" s="91"/>
      <c r="R114" s="91"/>
    </row>
    <row r="115" spans="1:18" s="96" customFormat="1" ht="132" customHeight="1">
      <c r="A115" s="43" t="s">
        <v>623</v>
      </c>
      <c r="B115" s="545" t="s">
        <v>300</v>
      </c>
      <c r="C115" s="543"/>
      <c r="D115" s="543"/>
      <c r="E115" s="543"/>
      <c r="F115" s="611" t="s">
        <v>726</v>
      </c>
      <c r="G115" s="611" t="s">
        <v>1240</v>
      </c>
      <c r="H115" s="611" t="s">
        <v>768</v>
      </c>
      <c r="I115" s="611" t="s">
        <v>1359</v>
      </c>
      <c r="J115" s="611" t="s">
        <v>55</v>
      </c>
      <c r="K115" s="556" t="s">
        <v>1360</v>
      </c>
      <c r="L115" s="168" t="s">
        <v>37</v>
      </c>
      <c r="M115" s="169" t="s">
        <v>36</v>
      </c>
      <c r="N115" s="76">
        <v>2473.9</v>
      </c>
      <c r="O115" s="426">
        <v>2439.5</v>
      </c>
      <c r="P115" s="315">
        <v>2173.1999999999998</v>
      </c>
      <c r="Q115" s="76">
        <v>2173.1999999999998</v>
      </c>
      <c r="R115" s="76">
        <v>2173.1999999999998</v>
      </c>
    </row>
    <row r="116" spans="1:18" s="96" customFormat="1" ht="102" customHeight="1">
      <c r="A116" s="781" t="s">
        <v>624</v>
      </c>
      <c r="B116" s="545" t="s">
        <v>301</v>
      </c>
      <c r="C116" s="669"/>
      <c r="D116" s="669"/>
      <c r="E116" s="669"/>
      <c r="F116" s="611" t="s">
        <v>726</v>
      </c>
      <c r="G116" s="611" t="s">
        <v>1239</v>
      </c>
      <c r="H116" s="611" t="s">
        <v>768</v>
      </c>
      <c r="I116" s="721" t="s">
        <v>1361</v>
      </c>
      <c r="J116" s="721" t="s">
        <v>55</v>
      </c>
      <c r="K116" s="788" t="s">
        <v>1360</v>
      </c>
      <c r="L116" s="60" t="s">
        <v>37</v>
      </c>
      <c r="M116" s="118" t="s">
        <v>36</v>
      </c>
      <c r="N116" s="101">
        <v>21228.2</v>
      </c>
      <c r="O116" s="423">
        <v>20765.534</v>
      </c>
      <c r="P116" s="101">
        <v>21228.2</v>
      </c>
      <c r="Q116" s="101">
        <v>0</v>
      </c>
      <c r="R116" s="101">
        <v>0</v>
      </c>
    </row>
    <row r="117" spans="1:18" s="96" customFormat="1" ht="100.5" customHeight="1">
      <c r="A117" s="781"/>
      <c r="B117" s="545"/>
      <c r="C117" s="669"/>
      <c r="D117" s="669"/>
      <c r="E117" s="669"/>
      <c r="F117" s="475"/>
      <c r="G117" s="477"/>
      <c r="H117" s="475"/>
      <c r="I117" s="721"/>
      <c r="J117" s="721"/>
      <c r="K117" s="788"/>
      <c r="L117" s="168"/>
      <c r="M117" s="169"/>
      <c r="N117" s="76"/>
      <c r="O117" s="426"/>
      <c r="P117" s="315"/>
      <c r="Q117" s="76"/>
      <c r="R117" s="76"/>
    </row>
    <row r="118" spans="1:18" s="96" customFormat="1" ht="62.25" customHeight="1">
      <c r="A118" s="43" t="s">
        <v>699</v>
      </c>
      <c r="B118" s="545"/>
      <c r="C118" s="611" t="s">
        <v>319</v>
      </c>
      <c r="D118" s="611" t="s">
        <v>287</v>
      </c>
      <c r="E118" s="611" t="s">
        <v>48</v>
      </c>
      <c r="F118" s="611" t="s">
        <v>317</v>
      </c>
      <c r="G118" s="611" t="s">
        <v>288</v>
      </c>
      <c r="H118" s="611" t="s">
        <v>197</v>
      </c>
      <c r="I118" s="589" t="s">
        <v>1418</v>
      </c>
      <c r="J118" s="589" t="s">
        <v>55</v>
      </c>
      <c r="K118" s="589" t="s">
        <v>1164</v>
      </c>
      <c r="L118" s="170" t="s">
        <v>37</v>
      </c>
      <c r="M118" s="119" t="s">
        <v>36</v>
      </c>
      <c r="N118" s="101">
        <v>283.7</v>
      </c>
      <c r="O118" s="423">
        <v>283.7</v>
      </c>
      <c r="P118" s="101">
        <v>1918.12</v>
      </c>
      <c r="Q118" s="101">
        <v>0</v>
      </c>
      <c r="R118" s="101">
        <v>0</v>
      </c>
    </row>
    <row r="119" spans="1:18" s="96" customFormat="1" ht="47.25" customHeight="1">
      <c r="A119" s="43" t="s">
        <v>700</v>
      </c>
      <c r="B119" s="545"/>
      <c r="C119" s="718" t="s">
        <v>319</v>
      </c>
      <c r="D119" s="611" t="s">
        <v>287</v>
      </c>
      <c r="E119" s="611" t="s">
        <v>48</v>
      </c>
      <c r="F119" s="611" t="s">
        <v>317</v>
      </c>
      <c r="G119" s="611" t="s">
        <v>288</v>
      </c>
      <c r="H119" s="611" t="s">
        <v>197</v>
      </c>
      <c r="I119" s="611" t="s">
        <v>1173</v>
      </c>
      <c r="J119" s="611" t="s">
        <v>55</v>
      </c>
      <c r="K119" s="611" t="s">
        <v>1164</v>
      </c>
      <c r="L119" s="544" t="s">
        <v>37</v>
      </c>
      <c r="M119" s="544" t="s">
        <v>36</v>
      </c>
      <c r="N119" s="74">
        <f>3090.488+94.852</f>
        <v>3185.3399999999997</v>
      </c>
      <c r="O119" s="421">
        <f>3090.488+94.852</f>
        <v>3185.3399999999997</v>
      </c>
      <c r="P119" s="74">
        <f>3433.2+85</f>
        <v>3518.2</v>
      </c>
      <c r="Q119" s="74">
        <v>3433.2</v>
      </c>
      <c r="R119" s="74">
        <v>3433.2</v>
      </c>
    </row>
    <row r="120" spans="1:18" s="96" customFormat="1" ht="60.75" customHeight="1">
      <c r="A120" s="43"/>
      <c r="B120" s="545"/>
      <c r="C120" s="718"/>
      <c r="D120" s="611"/>
      <c r="E120" s="611"/>
      <c r="F120" s="611"/>
      <c r="G120" s="611"/>
      <c r="H120" s="611"/>
      <c r="I120" s="611" t="s">
        <v>667</v>
      </c>
      <c r="J120" s="611" t="s">
        <v>55</v>
      </c>
      <c r="K120" s="556" t="s">
        <v>365</v>
      </c>
      <c r="L120" s="545"/>
      <c r="M120" s="545"/>
      <c r="N120" s="75"/>
      <c r="O120" s="422"/>
      <c r="P120" s="75"/>
      <c r="Q120" s="75"/>
      <c r="R120" s="75"/>
    </row>
    <row r="121" spans="1:18" s="96" customFormat="1" ht="82.5" customHeight="1">
      <c r="A121" s="43"/>
      <c r="B121" s="545"/>
      <c r="C121" s="611"/>
      <c r="D121" s="611"/>
      <c r="E121" s="611"/>
      <c r="F121" s="611"/>
      <c r="G121" s="611"/>
      <c r="H121" s="611"/>
      <c r="I121" s="611" t="s">
        <v>611</v>
      </c>
      <c r="J121" s="611" t="s">
        <v>55</v>
      </c>
      <c r="K121" s="556" t="s">
        <v>274</v>
      </c>
      <c r="L121" s="545"/>
      <c r="M121" s="545"/>
      <c r="N121" s="75"/>
      <c r="O121" s="422"/>
      <c r="P121" s="75"/>
      <c r="Q121" s="75"/>
      <c r="R121" s="75"/>
    </row>
    <row r="122" spans="1:18" s="96" customFormat="1" ht="73.5" customHeight="1">
      <c r="A122" s="34" t="s">
        <v>873</v>
      </c>
      <c r="B122" s="648" t="s">
        <v>715</v>
      </c>
      <c r="C122" s="589"/>
      <c r="D122" s="589"/>
      <c r="E122" s="589"/>
      <c r="F122" s="718" t="s">
        <v>1227</v>
      </c>
      <c r="G122" s="719" t="s">
        <v>1233</v>
      </c>
      <c r="H122" s="718" t="s">
        <v>768</v>
      </c>
      <c r="I122" s="773" t="s">
        <v>942</v>
      </c>
      <c r="J122" s="657" t="s">
        <v>55</v>
      </c>
      <c r="K122" s="634" t="s">
        <v>943</v>
      </c>
      <c r="L122" s="545" t="s">
        <v>37</v>
      </c>
      <c r="M122" s="117" t="s">
        <v>36</v>
      </c>
      <c r="N122" s="75">
        <v>955.71100000000001</v>
      </c>
      <c r="O122" s="422">
        <v>955.71100000000001</v>
      </c>
      <c r="P122" s="75">
        <v>0</v>
      </c>
      <c r="Q122" s="75">
        <v>0</v>
      </c>
      <c r="R122" s="75">
        <v>0</v>
      </c>
    </row>
    <row r="123" spans="1:18" s="96" customFormat="1" ht="82.5" customHeight="1">
      <c r="A123" s="34" t="s">
        <v>874</v>
      </c>
      <c r="B123" s="648" t="s">
        <v>716</v>
      </c>
      <c r="C123" s="589"/>
      <c r="D123" s="589"/>
      <c r="E123" s="589"/>
      <c r="F123" s="718"/>
      <c r="G123" s="719"/>
      <c r="H123" s="718"/>
      <c r="I123" s="773"/>
      <c r="J123" s="657"/>
      <c r="K123" s="634"/>
      <c r="L123" s="545" t="s">
        <v>37</v>
      </c>
      <c r="M123" s="117" t="s">
        <v>36</v>
      </c>
      <c r="N123" s="75">
        <v>29.558</v>
      </c>
      <c r="O123" s="422">
        <v>29.558</v>
      </c>
      <c r="P123" s="75">
        <v>0</v>
      </c>
      <c r="Q123" s="75">
        <v>0</v>
      </c>
      <c r="R123" s="75">
        <v>0</v>
      </c>
    </row>
    <row r="124" spans="1:18" s="96" customFormat="1" ht="23.25" customHeight="1">
      <c r="A124" s="34" t="s">
        <v>1174</v>
      </c>
      <c r="B124" s="648"/>
      <c r="C124" s="584"/>
      <c r="D124" s="584"/>
      <c r="E124" s="584"/>
      <c r="F124" s="589"/>
      <c r="G124" s="584"/>
      <c r="H124" s="584"/>
      <c r="I124" s="584"/>
      <c r="J124" s="584"/>
      <c r="K124" s="634"/>
      <c r="L124" s="553"/>
      <c r="M124" s="553"/>
      <c r="N124" s="93"/>
      <c r="O124" s="93"/>
      <c r="P124" s="93"/>
      <c r="Q124" s="93"/>
      <c r="R124" s="93"/>
    </row>
    <row r="125" spans="1:18" s="96" customFormat="1" ht="93.75" customHeight="1">
      <c r="A125" s="34"/>
      <c r="B125" s="648" t="s">
        <v>1052</v>
      </c>
      <c r="C125" s="584"/>
      <c r="D125" s="584"/>
      <c r="E125" s="584"/>
      <c r="F125" s="720" t="s">
        <v>430</v>
      </c>
      <c r="G125" s="659" t="s">
        <v>633</v>
      </c>
      <c r="H125" s="659" t="s">
        <v>431</v>
      </c>
      <c r="I125" s="584" t="s">
        <v>1073</v>
      </c>
      <c r="J125" s="584" t="s">
        <v>55</v>
      </c>
      <c r="K125" s="634" t="s">
        <v>1074</v>
      </c>
      <c r="L125" s="357" t="s">
        <v>37</v>
      </c>
      <c r="M125" s="357" t="s">
        <v>36</v>
      </c>
      <c r="N125" s="358">
        <v>14.57</v>
      </c>
      <c r="O125" s="358">
        <v>14.57</v>
      </c>
      <c r="P125" s="358">
        <v>0</v>
      </c>
      <c r="Q125" s="358">
        <v>0</v>
      </c>
      <c r="R125" s="358">
        <v>0</v>
      </c>
    </row>
    <row r="126" spans="1:18" s="96" customFormat="1" ht="108">
      <c r="A126" s="397"/>
      <c r="B126" s="398" t="s">
        <v>1154</v>
      </c>
      <c r="C126" s="596"/>
      <c r="D126" s="596"/>
      <c r="E126" s="596"/>
      <c r="F126" s="720"/>
      <c r="G126" s="659"/>
      <c r="H126" s="659"/>
      <c r="I126" s="584" t="s">
        <v>1157</v>
      </c>
      <c r="J126" s="596" t="s">
        <v>55</v>
      </c>
      <c r="K126" s="621" t="s">
        <v>1158</v>
      </c>
      <c r="L126" s="357" t="s">
        <v>37</v>
      </c>
      <c r="M126" s="357" t="s">
        <v>36</v>
      </c>
      <c r="N126" s="407">
        <v>154.59700000000001</v>
      </c>
      <c r="O126" s="407">
        <v>154.59700000000001</v>
      </c>
      <c r="P126" s="407">
        <v>0</v>
      </c>
      <c r="Q126" s="407">
        <v>0</v>
      </c>
      <c r="R126" s="407">
        <v>0</v>
      </c>
    </row>
    <row r="127" spans="1:18" s="96" customFormat="1" ht="12">
      <c r="A127" s="722" t="s">
        <v>484</v>
      </c>
      <c r="B127" s="137" t="s">
        <v>462</v>
      </c>
      <c r="C127" s="162"/>
      <c r="D127" s="162"/>
      <c r="E127" s="162"/>
      <c r="F127" s="162"/>
      <c r="G127" s="162"/>
      <c r="H127" s="163"/>
      <c r="I127" s="162"/>
      <c r="J127" s="162"/>
      <c r="K127" s="163"/>
      <c r="L127" s="59"/>
      <c r="M127" s="59"/>
      <c r="N127" s="205">
        <f t="shared" ref="N127:Q127" si="14">SUM(N128:N129)</f>
        <v>7307.8629999999994</v>
      </c>
      <c r="O127" s="205">
        <f t="shared" si="14"/>
        <v>6992.6180000000004</v>
      </c>
      <c r="P127" s="205">
        <f t="shared" si="14"/>
        <v>7531.5</v>
      </c>
      <c r="Q127" s="205">
        <f t="shared" si="14"/>
        <v>7531.5</v>
      </c>
      <c r="R127" s="205">
        <f t="shared" ref="R127" si="15">SUM(R128:R129)</f>
        <v>7531.5</v>
      </c>
    </row>
    <row r="128" spans="1:18" s="96" customFormat="1" ht="58.5" customHeight="1">
      <c r="A128" s="723"/>
      <c r="B128" s="543"/>
      <c r="C128" s="219" t="s">
        <v>319</v>
      </c>
      <c r="D128" s="253" t="s">
        <v>287</v>
      </c>
      <c r="E128" s="219" t="s">
        <v>48</v>
      </c>
      <c r="F128" s="729" t="s">
        <v>727</v>
      </c>
      <c r="G128" s="721" t="s">
        <v>728</v>
      </c>
      <c r="H128" s="721" t="s">
        <v>768</v>
      </c>
      <c r="I128" s="611" t="s">
        <v>1024</v>
      </c>
      <c r="J128" s="611" t="s">
        <v>682</v>
      </c>
      <c r="K128" s="556" t="s">
        <v>683</v>
      </c>
      <c r="L128" s="544" t="s">
        <v>37</v>
      </c>
      <c r="M128" s="603" t="s">
        <v>37</v>
      </c>
      <c r="N128" s="101">
        <v>2612.663</v>
      </c>
      <c r="O128" s="423">
        <v>2612.663</v>
      </c>
      <c r="P128" s="101">
        <v>2851.5</v>
      </c>
      <c r="Q128" s="101">
        <v>2851.5</v>
      </c>
      <c r="R128" s="101">
        <v>2851.5</v>
      </c>
    </row>
    <row r="129" spans="1:18" s="96" customFormat="1" ht="47.25" customHeight="1">
      <c r="A129" s="724"/>
      <c r="B129" s="545" t="s">
        <v>296</v>
      </c>
      <c r="C129" s="543"/>
      <c r="D129" s="543"/>
      <c r="E129" s="543"/>
      <c r="F129" s="729"/>
      <c r="G129" s="721"/>
      <c r="H129" s="721"/>
      <c r="I129" s="611" t="s">
        <v>1113</v>
      </c>
      <c r="J129" s="611" t="s">
        <v>55</v>
      </c>
      <c r="K129" s="556" t="s">
        <v>1035</v>
      </c>
      <c r="L129" s="545"/>
      <c r="M129" s="117"/>
      <c r="N129" s="101">
        <v>4695.2</v>
      </c>
      <c r="O129" s="423">
        <v>4379.9549999999999</v>
      </c>
      <c r="P129" s="101">
        <v>4680</v>
      </c>
      <c r="Q129" s="101">
        <v>4680</v>
      </c>
      <c r="R129" s="101">
        <v>4680</v>
      </c>
    </row>
    <row r="130" spans="1:18" s="96" customFormat="1" ht="81.75" customHeight="1">
      <c r="A130" s="715" t="s">
        <v>485</v>
      </c>
      <c r="B130" s="754" t="s">
        <v>38</v>
      </c>
      <c r="C130" s="219" t="s">
        <v>319</v>
      </c>
      <c r="D130" s="220" t="s">
        <v>287</v>
      </c>
      <c r="E130" s="103" t="s">
        <v>48</v>
      </c>
      <c r="F130" s="103"/>
      <c r="G130" s="103"/>
      <c r="H130" s="146"/>
      <c r="I130" s="219" t="s">
        <v>611</v>
      </c>
      <c r="J130" s="142" t="s">
        <v>55</v>
      </c>
      <c r="K130" s="143" t="s">
        <v>274</v>
      </c>
      <c r="L130" s="607" t="s">
        <v>37</v>
      </c>
      <c r="M130" s="607" t="s">
        <v>34</v>
      </c>
      <c r="N130" s="261">
        <f>254.4+2.52</f>
        <v>256.92</v>
      </c>
      <c r="O130" s="427">
        <f>254.4+2.52</f>
        <v>256.92</v>
      </c>
      <c r="P130" s="261">
        <v>319.39999999999998</v>
      </c>
      <c r="Q130" s="261">
        <v>319.39999999999998</v>
      </c>
      <c r="R130" s="261">
        <v>319.39999999999998</v>
      </c>
    </row>
    <row r="131" spans="1:18" s="96" customFormat="1" ht="267.75" customHeight="1">
      <c r="A131" s="734"/>
      <c r="B131" s="829"/>
      <c r="C131" s="284"/>
      <c r="D131" s="284"/>
      <c r="E131" s="284"/>
      <c r="F131" s="284"/>
      <c r="G131" s="284"/>
      <c r="H131" s="150"/>
      <c r="I131" s="284"/>
      <c r="J131" s="284"/>
      <c r="K131" s="150"/>
      <c r="L131" s="608" t="s">
        <v>37</v>
      </c>
      <c r="M131" s="608" t="s">
        <v>36</v>
      </c>
      <c r="N131" s="205">
        <v>526.20000000000005</v>
      </c>
      <c r="O131" s="425">
        <v>526.20000000000005</v>
      </c>
      <c r="P131" s="205">
        <v>529.29999999999995</v>
      </c>
      <c r="Q131" s="205">
        <v>529.29999999999995</v>
      </c>
      <c r="R131" s="205">
        <v>529.29999999999995</v>
      </c>
    </row>
    <row r="132" spans="1:18" s="97" customFormat="1" ht="72.75" hidden="1" customHeight="1">
      <c r="A132" s="715" t="s">
        <v>486</v>
      </c>
      <c r="B132" s="641">
        <v>1025</v>
      </c>
      <c r="C132" s="550" t="s">
        <v>44</v>
      </c>
      <c r="D132" s="550" t="s">
        <v>320</v>
      </c>
      <c r="E132" s="550" t="s">
        <v>45</v>
      </c>
      <c r="F132" s="727" t="s">
        <v>87</v>
      </c>
      <c r="G132" s="626" t="s">
        <v>57</v>
      </c>
      <c r="H132" s="626" t="s">
        <v>88</v>
      </c>
      <c r="I132" s="103" t="s">
        <v>89</v>
      </c>
      <c r="J132" s="103" t="s">
        <v>55</v>
      </c>
      <c r="K132" s="146" t="s">
        <v>90</v>
      </c>
      <c r="L132" s="607" t="s">
        <v>34</v>
      </c>
      <c r="M132" s="607" t="s">
        <v>32</v>
      </c>
      <c r="N132" s="27"/>
      <c r="O132" s="428"/>
      <c r="P132" s="65"/>
      <c r="Q132" s="139">
        <v>0</v>
      </c>
      <c r="R132" s="139">
        <v>0</v>
      </c>
    </row>
    <row r="133" spans="1:18" s="97" customFormat="1" ht="72.75" hidden="1" customHeight="1">
      <c r="A133" s="734"/>
      <c r="B133" s="642"/>
      <c r="C133" s="569"/>
      <c r="D133" s="569"/>
      <c r="E133" s="569"/>
      <c r="F133" s="728"/>
      <c r="G133" s="640"/>
      <c r="H133" s="640"/>
      <c r="I133" s="284" t="s">
        <v>91</v>
      </c>
      <c r="J133" s="284" t="s">
        <v>55</v>
      </c>
      <c r="K133" s="150" t="s">
        <v>92</v>
      </c>
      <c r="L133" s="643"/>
      <c r="M133" s="643"/>
      <c r="N133" s="44"/>
      <c r="O133" s="429"/>
      <c r="P133" s="39"/>
      <c r="Q133" s="78"/>
      <c r="R133" s="78"/>
    </row>
    <row r="134" spans="1:18" s="97" customFormat="1" ht="11.25" customHeight="1">
      <c r="A134" s="715" t="s">
        <v>973</v>
      </c>
      <c r="B134" s="643">
        <v>1026</v>
      </c>
      <c r="C134" s="551"/>
      <c r="D134" s="551"/>
      <c r="E134" s="551"/>
      <c r="F134" s="627"/>
      <c r="G134" s="627"/>
      <c r="H134" s="627"/>
      <c r="I134" s="589"/>
      <c r="J134" s="589"/>
      <c r="K134" s="241"/>
      <c r="L134" s="616"/>
      <c r="M134" s="616"/>
      <c r="N134" s="83">
        <f>SUM(N135:N141)</f>
        <v>1262.0719999999999</v>
      </c>
      <c r="O134" s="83">
        <f>SUM(O135:O141)</f>
        <v>1262.0719999999999</v>
      </c>
      <c r="P134" s="83">
        <f t="shared" ref="P134:Q134" si="16">SUM(P135:P141)</f>
        <v>1901.3</v>
      </c>
      <c r="Q134" s="83">
        <f t="shared" si="16"/>
        <v>2081.5</v>
      </c>
      <c r="R134" s="83">
        <f t="shared" ref="R134" si="17">SUM(R135:R141)</f>
        <v>2081.5</v>
      </c>
    </row>
    <row r="135" spans="1:18" s="97" customFormat="1" ht="71.25" customHeight="1">
      <c r="A135" s="717"/>
      <c r="B135" s="725"/>
      <c r="C135" s="656" t="s">
        <v>44</v>
      </c>
      <c r="D135" s="656" t="s">
        <v>86</v>
      </c>
      <c r="E135" s="656" t="s">
        <v>45</v>
      </c>
      <c r="F135" s="656" t="s">
        <v>28</v>
      </c>
      <c r="G135" s="656" t="s">
        <v>28</v>
      </c>
      <c r="H135" s="656" t="s">
        <v>28</v>
      </c>
      <c r="I135" s="566" t="s">
        <v>82</v>
      </c>
      <c r="J135" s="566" t="s">
        <v>83</v>
      </c>
      <c r="K135" s="566" t="s">
        <v>84</v>
      </c>
      <c r="L135" s="566" t="s">
        <v>31</v>
      </c>
      <c r="M135" s="566" t="s">
        <v>36</v>
      </c>
      <c r="N135" s="15">
        <v>1262.0719999999999</v>
      </c>
      <c r="O135" s="413">
        <v>1262.0719999999999</v>
      </c>
      <c r="P135" s="311">
        <v>1901.3</v>
      </c>
      <c r="Q135" s="131">
        <v>2081.5</v>
      </c>
      <c r="R135" s="131">
        <v>2081.5</v>
      </c>
    </row>
    <row r="136" spans="1:18" s="97" customFormat="1" ht="38.25" customHeight="1">
      <c r="A136" s="717"/>
      <c r="B136" s="726"/>
      <c r="C136" s="657"/>
      <c r="D136" s="657"/>
      <c r="E136" s="657"/>
      <c r="F136" s="657"/>
      <c r="G136" s="657"/>
      <c r="H136" s="657"/>
      <c r="I136" s="584" t="s">
        <v>426</v>
      </c>
      <c r="J136" s="584" t="s">
        <v>55</v>
      </c>
      <c r="K136" s="584" t="s">
        <v>427</v>
      </c>
      <c r="L136" s="584"/>
      <c r="M136" s="584"/>
      <c r="N136" s="45"/>
      <c r="O136" s="430"/>
      <c r="P136" s="316"/>
      <c r="Q136" s="133"/>
      <c r="R136" s="133"/>
    </row>
    <row r="137" spans="1:18" s="96" customFormat="1" ht="72.75" hidden="1" customHeight="1">
      <c r="A137" s="599"/>
      <c r="B137" s="648" t="s">
        <v>713</v>
      </c>
      <c r="C137" s="584"/>
      <c r="D137" s="584"/>
      <c r="E137" s="584"/>
      <c r="F137" s="584"/>
      <c r="G137" s="584"/>
      <c r="H137" s="584"/>
      <c r="I137" s="657"/>
      <c r="J137" s="657"/>
      <c r="K137" s="657"/>
      <c r="L137" s="584"/>
      <c r="M137" s="584"/>
      <c r="N137" s="42">
        <v>0</v>
      </c>
      <c r="O137" s="414"/>
      <c r="P137" s="312">
        <v>0</v>
      </c>
      <c r="Q137" s="132">
        <v>0</v>
      </c>
      <c r="R137" s="132">
        <v>0</v>
      </c>
    </row>
    <row r="138" spans="1:18" s="96" customFormat="1" ht="72.75" hidden="1" customHeight="1">
      <c r="A138" s="599"/>
      <c r="B138" s="648" t="s">
        <v>714</v>
      </c>
      <c r="C138" s="584"/>
      <c r="D138" s="584"/>
      <c r="E138" s="584"/>
      <c r="F138" s="584"/>
      <c r="G138" s="584"/>
      <c r="H138" s="584"/>
      <c r="I138" s="657"/>
      <c r="J138" s="657"/>
      <c r="K138" s="657"/>
      <c r="L138" s="584"/>
      <c r="M138" s="584"/>
      <c r="N138" s="42">
        <v>0</v>
      </c>
      <c r="O138" s="414"/>
      <c r="P138" s="312">
        <v>0</v>
      </c>
      <c r="Q138" s="132">
        <v>0</v>
      </c>
      <c r="R138" s="132">
        <v>0</v>
      </c>
    </row>
    <row r="139" spans="1:18" s="96" customFormat="1" ht="72.75" hidden="1" customHeight="1">
      <c r="A139" s="599"/>
      <c r="B139" s="648" t="s">
        <v>712</v>
      </c>
      <c r="C139" s="584"/>
      <c r="D139" s="584"/>
      <c r="E139" s="584"/>
      <c r="F139" s="584" t="s">
        <v>782</v>
      </c>
      <c r="G139" s="584" t="s">
        <v>783</v>
      </c>
      <c r="H139" s="584" t="s">
        <v>768</v>
      </c>
      <c r="I139" s="543" t="s">
        <v>862</v>
      </c>
      <c r="J139" s="543" t="s">
        <v>55</v>
      </c>
      <c r="K139" s="543" t="s">
        <v>814</v>
      </c>
      <c r="L139" s="584"/>
      <c r="M139" s="584"/>
      <c r="N139" s="42">
        <v>0</v>
      </c>
      <c r="O139" s="414"/>
      <c r="P139" s="312">
        <v>0</v>
      </c>
      <c r="Q139" s="132">
        <v>0</v>
      </c>
      <c r="R139" s="132">
        <v>0</v>
      </c>
    </row>
    <row r="140" spans="1:18" s="96" customFormat="1" ht="61.5" hidden="1" customHeight="1">
      <c r="A140" s="599"/>
      <c r="B140" s="648" t="s">
        <v>793</v>
      </c>
      <c r="C140" s="584"/>
      <c r="D140" s="584"/>
      <c r="E140" s="584"/>
      <c r="F140" s="584"/>
      <c r="G140" s="584"/>
      <c r="H140" s="584"/>
      <c r="I140" s="657" t="s">
        <v>835</v>
      </c>
      <c r="J140" s="584" t="s">
        <v>55</v>
      </c>
      <c r="K140" s="584" t="s">
        <v>836</v>
      </c>
      <c r="L140" s="584"/>
      <c r="M140" s="584"/>
      <c r="N140" s="42">
        <v>0</v>
      </c>
      <c r="O140" s="414">
        <v>0</v>
      </c>
      <c r="P140" s="312">
        <v>0</v>
      </c>
      <c r="Q140" s="132">
        <v>0</v>
      </c>
      <c r="R140" s="132">
        <v>0</v>
      </c>
    </row>
    <row r="141" spans="1:18" s="96" customFormat="1" ht="12.75" hidden="1" customHeight="1">
      <c r="A141" s="599"/>
      <c r="B141" s="648"/>
      <c r="C141" s="584"/>
      <c r="D141" s="584"/>
      <c r="E141" s="584"/>
      <c r="F141" s="584"/>
      <c r="G141" s="584"/>
      <c r="H141" s="584"/>
      <c r="I141" s="839"/>
      <c r="J141" s="584"/>
      <c r="K141" s="584"/>
      <c r="L141" s="584"/>
      <c r="M141" s="584"/>
      <c r="N141" s="42">
        <v>0</v>
      </c>
      <c r="O141" s="414">
        <v>0</v>
      </c>
      <c r="P141" s="312">
        <v>0</v>
      </c>
      <c r="Q141" s="132">
        <v>0</v>
      </c>
      <c r="R141" s="132">
        <v>0</v>
      </c>
    </row>
    <row r="142" spans="1:18" s="97" customFormat="1" ht="72.75" hidden="1" customHeight="1">
      <c r="A142" s="605" t="s">
        <v>648</v>
      </c>
      <c r="B142" s="641">
        <v>1027</v>
      </c>
      <c r="C142" s="566"/>
      <c r="D142" s="566"/>
      <c r="E142" s="566"/>
      <c r="F142" s="41"/>
      <c r="G142" s="41"/>
      <c r="H142" s="41"/>
      <c r="I142" s="566"/>
      <c r="J142" s="566"/>
      <c r="K142" s="566"/>
      <c r="L142" s="647" t="s">
        <v>33</v>
      </c>
      <c r="M142" s="119" t="s">
        <v>22</v>
      </c>
      <c r="N142" s="126">
        <v>0</v>
      </c>
      <c r="O142" s="411"/>
      <c r="P142" s="126">
        <v>0</v>
      </c>
      <c r="Q142" s="126">
        <v>0</v>
      </c>
      <c r="R142" s="126">
        <v>0</v>
      </c>
    </row>
    <row r="143" spans="1:18" s="97" customFormat="1" ht="34.5" customHeight="1">
      <c r="A143" s="27" t="s">
        <v>487</v>
      </c>
      <c r="B143" s="641">
        <v>1029</v>
      </c>
      <c r="C143" s="641"/>
      <c r="D143" s="641"/>
      <c r="E143" s="641"/>
      <c r="F143" s="27"/>
      <c r="G143" s="27"/>
      <c r="H143" s="27"/>
      <c r="I143" s="641"/>
      <c r="J143" s="641"/>
      <c r="K143" s="641"/>
      <c r="L143" s="641"/>
      <c r="M143" s="306"/>
      <c r="N143" s="126">
        <f t="shared" ref="N143:Q143" si="18">SUM(N145:N149)</f>
        <v>4349.6210000000001</v>
      </c>
      <c r="O143" s="126">
        <f t="shared" si="18"/>
        <v>4345.6499999999996</v>
      </c>
      <c r="P143" s="126">
        <f t="shared" si="18"/>
        <v>3831.4000000000005</v>
      </c>
      <c r="Q143" s="126">
        <f t="shared" si="18"/>
        <v>2300.3000000000002</v>
      </c>
      <c r="R143" s="126">
        <f t="shared" ref="R143" si="19">SUM(R145:R149)</f>
        <v>2309.5</v>
      </c>
    </row>
    <row r="144" spans="1:18" s="97" customFormat="1" ht="9.75" customHeight="1">
      <c r="A144" s="65" t="s">
        <v>81</v>
      </c>
      <c r="B144" s="579"/>
      <c r="C144" s="579"/>
      <c r="D144" s="579"/>
      <c r="E144" s="579"/>
      <c r="F144" s="57"/>
      <c r="G144" s="57"/>
      <c r="H144" s="57"/>
      <c r="I144" s="579"/>
      <c r="J144" s="579"/>
      <c r="K144" s="579"/>
      <c r="L144" s="66"/>
      <c r="M144" s="306"/>
      <c r="N144" s="126"/>
      <c r="O144" s="411"/>
      <c r="P144" s="126"/>
      <c r="Q144" s="126"/>
      <c r="R144" s="126"/>
    </row>
    <row r="145" spans="1:18" s="96" customFormat="1" ht="33.75" customHeight="1">
      <c r="A145" s="713"/>
      <c r="B145" s="584"/>
      <c r="C145" s="835" t="s">
        <v>44</v>
      </c>
      <c r="D145" s="662" t="s">
        <v>93</v>
      </c>
      <c r="E145" s="662" t="s">
        <v>45</v>
      </c>
      <c r="F145" s="560"/>
      <c r="G145" s="560"/>
      <c r="H145" s="560"/>
      <c r="I145" s="560" t="s">
        <v>94</v>
      </c>
      <c r="J145" s="560" t="s">
        <v>55</v>
      </c>
      <c r="K145" s="11" t="s">
        <v>48</v>
      </c>
      <c r="L145" s="566" t="s">
        <v>29</v>
      </c>
      <c r="M145" s="601" t="s">
        <v>23</v>
      </c>
      <c r="N145" s="51">
        <f>2801.137+11.284</f>
        <v>2812.4210000000003</v>
      </c>
      <c r="O145" s="412">
        <f>2797.538+10.912</f>
        <v>2808.45</v>
      </c>
      <c r="P145" s="51">
        <f>2262.4+31.8</f>
        <v>2294.2000000000003</v>
      </c>
      <c r="Q145" s="51">
        <f>2267.3+33</f>
        <v>2300.3000000000002</v>
      </c>
      <c r="R145" s="51">
        <f>2276.5+33</f>
        <v>2309.5</v>
      </c>
    </row>
    <row r="146" spans="1:18" s="96" customFormat="1" ht="96.75" customHeight="1">
      <c r="A146" s="714"/>
      <c r="B146" s="584"/>
      <c r="C146" s="740"/>
      <c r="D146" s="672"/>
      <c r="E146" s="672"/>
      <c r="F146" s="560"/>
      <c r="G146" s="560"/>
      <c r="H146" s="560"/>
      <c r="I146" s="560" t="s">
        <v>1094</v>
      </c>
      <c r="J146" s="560" t="s">
        <v>55</v>
      </c>
      <c r="K146" s="11" t="s">
        <v>371</v>
      </c>
      <c r="L146" s="584"/>
      <c r="M146" s="646"/>
      <c r="N146" s="36"/>
      <c r="O146" s="417"/>
      <c r="P146" s="36"/>
      <c r="Q146" s="36"/>
      <c r="R146" s="36"/>
    </row>
    <row r="147" spans="1:18" s="96" customFormat="1" ht="45.75" customHeight="1">
      <c r="A147" s="599"/>
      <c r="B147" s="584"/>
      <c r="C147" s="551"/>
      <c r="D147" s="551"/>
      <c r="E147" s="551"/>
      <c r="F147" s="629"/>
      <c r="G147" s="560"/>
      <c r="H147" s="560"/>
      <c r="I147" s="560" t="s">
        <v>75</v>
      </c>
      <c r="J147" s="560" t="s">
        <v>55</v>
      </c>
      <c r="K147" s="11" t="s">
        <v>58</v>
      </c>
      <c r="L147" s="760" t="s">
        <v>35</v>
      </c>
      <c r="M147" s="758" t="s">
        <v>29</v>
      </c>
      <c r="N147" s="849">
        <v>1024.2</v>
      </c>
      <c r="O147" s="856">
        <v>1024.2</v>
      </c>
      <c r="P147" s="849">
        <v>1024.2</v>
      </c>
      <c r="Q147" s="849">
        <v>0</v>
      </c>
      <c r="R147" s="849">
        <v>0</v>
      </c>
    </row>
    <row r="148" spans="1:18" s="96" customFormat="1" ht="179.25" customHeight="1">
      <c r="A148" s="34"/>
      <c r="B148" s="648" t="s">
        <v>111</v>
      </c>
      <c r="C148" s="67"/>
      <c r="D148" s="67"/>
      <c r="E148" s="67"/>
      <c r="F148" s="274" t="s">
        <v>729</v>
      </c>
      <c r="G148" s="584" t="s">
        <v>730</v>
      </c>
      <c r="H148" s="627" t="s">
        <v>768</v>
      </c>
      <c r="I148" s="661" t="s">
        <v>1319</v>
      </c>
      <c r="J148" s="551" t="s">
        <v>55</v>
      </c>
      <c r="K148" s="551" t="s">
        <v>1320</v>
      </c>
      <c r="L148" s="761"/>
      <c r="M148" s="759"/>
      <c r="N148" s="850"/>
      <c r="O148" s="857"/>
      <c r="P148" s="850"/>
      <c r="Q148" s="850"/>
      <c r="R148" s="850"/>
    </row>
    <row r="149" spans="1:18" s="96" customFormat="1" ht="12" customHeight="1">
      <c r="A149" s="37"/>
      <c r="B149" s="59"/>
      <c r="C149" s="77"/>
      <c r="D149" s="77"/>
      <c r="E149" s="77"/>
      <c r="F149" s="640"/>
      <c r="G149" s="640"/>
      <c r="H149" s="640"/>
      <c r="I149" s="730"/>
      <c r="J149" s="569"/>
      <c r="K149" s="569"/>
      <c r="L149" s="645" t="s">
        <v>35</v>
      </c>
      <c r="M149" s="355" t="s">
        <v>29</v>
      </c>
      <c r="N149" s="264">
        <v>513</v>
      </c>
      <c r="O149" s="431">
        <v>513</v>
      </c>
      <c r="P149" s="327">
        <v>513</v>
      </c>
      <c r="Q149" s="328">
        <v>0</v>
      </c>
      <c r="R149" s="328">
        <v>0</v>
      </c>
    </row>
    <row r="150" spans="1:18" s="97" customFormat="1" ht="60.75" customHeight="1">
      <c r="A150" s="27" t="s">
        <v>488</v>
      </c>
      <c r="B150" s="641">
        <v>1034</v>
      </c>
      <c r="C150" s="27" t="s">
        <v>28</v>
      </c>
      <c r="D150" s="27" t="s">
        <v>28</v>
      </c>
      <c r="E150" s="27" t="s">
        <v>28</v>
      </c>
      <c r="F150" s="27" t="s">
        <v>28</v>
      </c>
      <c r="G150" s="27" t="s">
        <v>28</v>
      </c>
      <c r="H150" s="27" t="s">
        <v>28</v>
      </c>
      <c r="I150" s="27" t="s">
        <v>28</v>
      </c>
      <c r="J150" s="27" t="s">
        <v>28</v>
      </c>
      <c r="K150" s="27" t="s">
        <v>28</v>
      </c>
      <c r="L150" s="641" t="s">
        <v>35</v>
      </c>
      <c r="M150" s="306" t="s">
        <v>29</v>
      </c>
      <c r="N150" s="125">
        <f>SUM(N151:N165)</f>
        <v>51047.612000000001</v>
      </c>
      <c r="O150" s="125">
        <f>SUM(O151:O165)</f>
        <v>50886.991999999998</v>
      </c>
      <c r="P150" s="125">
        <f>SUM(P151:P165)</f>
        <v>54861.950000000004</v>
      </c>
      <c r="Q150" s="125">
        <f>SUM(Q151:Q165)</f>
        <v>3490.9</v>
      </c>
      <c r="R150" s="125">
        <f>SUM(R151:R165)</f>
        <v>3467.65</v>
      </c>
    </row>
    <row r="151" spans="1:18" s="96" customFormat="1" ht="106.5" customHeight="1">
      <c r="A151" s="41" t="s">
        <v>625</v>
      </c>
      <c r="B151" s="566"/>
      <c r="C151" s="566" t="s">
        <v>44</v>
      </c>
      <c r="D151" s="566" t="s">
        <v>95</v>
      </c>
      <c r="E151" s="566" t="s">
        <v>45</v>
      </c>
      <c r="F151" s="566" t="s">
        <v>632</v>
      </c>
      <c r="G151" s="566" t="s">
        <v>96</v>
      </c>
      <c r="H151" s="566" t="s">
        <v>97</v>
      </c>
      <c r="I151" s="103" t="s">
        <v>693</v>
      </c>
      <c r="J151" s="103" t="s">
        <v>55</v>
      </c>
      <c r="K151" s="146" t="s">
        <v>58</v>
      </c>
      <c r="L151" s="566" t="s">
        <v>35</v>
      </c>
      <c r="M151" s="601" t="s">
        <v>29</v>
      </c>
      <c r="N151" s="51">
        <f>59.34+15001.696+413.754</f>
        <v>15474.79</v>
      </c>
      <c r="O151" s="412">
        <f>59.34+15001.696+413.754</f>
        <v>15474.79</v>
      </c>
      <c r="P151" s="51">
        <f>17913.08+850+771.27</f>
        <v>19534.350000000002</v>
      </c>
      <c r="Q151" s="51">
        <f>1000+672.5</f>
        <v>1672.5</v>
      </c>
      <c r="R151" s="51">
        <f>1000+649.25</f>
        <v>1649.25</v>
      </c>
    </row>
    <row r="152" spans="1:18" s="96" customFormat="1" ht="145.5" customHeight="1">
      <c r="A152" s="34"/>
      <c r="B152" s="584"/>
      <c r="C152" s="584" t="s">
        <v>375</v>
      </c>
      <c r="D152" s="584" t="s">
        <v>435</v>
      </c>
      <c r="E152" s="584" t="s">
        <v>376</v>
      </c>
      <c r="F152" s="584"/>
      <c r="G152" s="584"/>
      <c r="H152" s="584"/>
      <c r="I152" s="589" t="s">
        <v>1085</v>
      </c>
      <c r="J152" s="589" t="s">
        <v>55</v>
      </c>
      <c r="K152" s="5" t="s">
        <v>365</v>
      </c>
      <c r="L152" s="584"/>
      <c r="M152" s="646"/>
      <c r="N152" s="36"/>
      <c r="O152" s="417"/>
      <c r="P152" s="36"/>
      <c r="Q152" s="36"/>
      <c r="R152" s="36"/>
    </row>
    <row r="153" spans="1:18" s="96" customFormat="1" ht="39.75" customHeight="1">
      <c r="A153" s="34"/>
      <c r="B153" s="584"/>
      <c r="C153" s="584"/>
      <c r="D153" s="584"/>
      <c r="E153" s="584"/>
      <c r="F153" s="584"/>
      <c r="G153" s="584"/>
      <c r="H153" s="584"/>
      <c r="I153" s="589" t="s">
        <v>404</v>
      </c>
      <c r="J153" s="589" t="s">
        <v>55</v>
      </c>
      <c r="K153" s="5" t="s">
        <v>405</v>
      </c>
      <c r="L153" s="584"/>
      <c r="M153" s="646"/>
      <c r="N153" s="36"/>
      <c r="O153" s="417"/>
      <c r="P153" s="36"/>
      <c r="Q153" s="36"/>
      <c r="R153" s="36"/>
    </row>
    <row r="154" spans="1:18" s="96" customFormat="1" ht="75.75" customHeight="1">
      <c r="A154" s="34"/>
      <c r="B154" s="584"/>
      <c r="C154" s="584"/>
      <c r="D154" s="584"/>
      <c r="E154" s="584"/>
      <c r="F154" s="584"/>
      <c r="G154" s="584"/>
      <c r="H154" s="584"/>
      <c r="I154" s="3" t="s">
        <v>366</v>
      </c>
      <c r="J154" s="589" t="s">
        <v>55</v>
      </c>
      <c r="K154" s="5" t="s">
        <v>367</v>
      </c>
      <c r="L154" s="584"/>
      <c r="M154" s="584"/>
      <c r="N154" s="42"/>
      <c r="O154" s="414"/>
      <c r="P154" s="312"/>
      <c r="Q154" s="132"/>
      <c r="R154" s="132"/>
    </row>
    <row r="155" spans="1:18" s="96" customFormat="1" ht="47.25" customHeight="1">
      <c r="A155" s="34"/>
      <c r="B155" s="584"/>
      <c r="C155" s="34"/>
      <c r="D155" s="34"/>
      <c r="E155" s="34"/>
      <c r="F155" s="34"/>
      <c r="G155" s="34"/>
      <c r="H155" s="34"/>
      <c r="I155" s="3" t="s">
        <v>1337</v>
      </c>
      <c r="J155" s="3" t="s">
        <v>55</v>
      </c>
      <c r="K155" s="4" t="s">
        <v>1164</v>
      </c>
      <c r="L155" s="584"/>
      <c r="M155" s="584"/>
      <c r="N155" s="42"/>
      <c r="O155" s="414"/>
      <c r="P155" s="312"/>
      <c r="Q155" s="132"/>
      <c r="R155" s="132"/>
    </row>
    <row r="156" spans="1:18" s="96" customFormat="1" ht="47.25" customHeight="1">
      <c r="A156" s="34"/>
      <c r="B156" s="584"/>
      <c r="C156" s="34"/>
      <c r="D156" s="34"/>
      <c r="E156" s="34"/>
      <c r="F156" s="34"/>
      <c r="G156" s="34"/>
      <c r="H156" s="34"/>
      <c r="I156" s="589" t="s">
        <v>1175</v>
      </c>
      <c r="J156" s="589" t="s">
        <v>55</v>
      </c>
      <c r="K156" s="5" t="s">
        <v>1164</v>
      </c>
      <c r="L156" s="584"/>
      <c r="M156" s="584"/>
      <c r="N156" s="42"/>
      <c r="O156" s="414"/>
      <c r="P156" s="312"/>
      <c r="Q156" s="132"/>
      <c r="R156" s="132"/>
    </row>
    <row r="157" spans="1:18" s="96" customFormat="1" ht="45.75" customHeight="1">
      <c r="A157" s="37"/>
      <c r="B157" s="584"/>
      <c r="C157" s="34"/>
      <c r="D157" s="34"/>
      <c r="E157" s="34"/>
      <c r="F157" s="272"/>
      <c r="G157" s="34"/>
      <c r="H157" s="273"/>
      <c r="I157" s="589" t="s">
        <v>75</v>
      </c>
      <c r="J157" s="589" t="s">
        <v>55</v>
      </c>
      <c r="K157" s="5" t="s">
        <v>58</v>
      </c>
      <c r="L157" s="567"/>
      <c r="M157" s="602"/>
      <c r="N157" s="52"/>
      <c r="O157" s="419"/>
      <c r="P157" s="314"/>
      <c r="Q157" s="52"/>
      <c r="R157" s="52"/>
    </row>
    <row r="158" spans="1:18" s="96" customFormat="1" ht="193.5" customHeight="1">
      <c r="A158" s="41" t="s">
        <v>626</v>
      </c>
      <c r="B158" s="584">
        <v>684</v>
      </c>
      <c r="C158" s="34"/>
      <c r="D158" s="34"/>
      <c r="E158" s="34"/>
      <c r="F158" s="274" t="s">
        <v>729</v>
      </c>
      <c r="G158" s="584" t="s">
        <v>730</v>
      </c>
      <c r="H158" s="627" t="s">
        <v>768</v>
      </c>
      <c r="I158" s="551" t="s">
        <v>1319</v>
      </c>
      <c r="J158" s="551" t="s">
        <v>55</v>
      </c>
      <c r="K158" s="551" t="s">
        <v>1320</v>
      </c>
      <c r="L158" s="566" t="s">
        <v>35</v>
      </c>
      <c r="M158" s="601" t="s">
        <v>29</v>
      </c>
      <c r="N158" s="51">
        <v>33260</v>
      </c>
      <c r="O158" s="412">
        <v>33260</v>
      </c>
      <c r="P158" s="51">
        <v>33260</v>
      </c>
      <c r="Q158" s="51">
        <v>0</v>
      </c>
      <c r="R158" s="51">
        <v>0</v>
      </c>
    </row>
    <row r="159" spans="1:18" s="96" customFormat="1" ht="84.75" customHeight="1">
      <c r="A159" s="41" t="s">
        <v>627</v>
      </c>
      <c r="B159" s="584">
        <v>566</v>
      </c>
      <c r="C159" s="34"/>
      <c r="D159" s="34"/>
      <c r="E159" s="34"/>
      <c r="F159" s="274" t="s">
        <v>729</v>
      </c>
      <c r="G159" s="584" t="s">
        <v>731</v>
      </c>
      <c r="H159" s="627" t="s">
        <v>768</v>
      </c>
      <c r="I159" s="627" t="s">
        <v>1313</v>
      </c>
      <c r="J159" s="627" t="s">
        <v>55</v>
      </c>
      <c r="K159" s="627" t="s">
        <v>1305</v>
      </c>
      <c r="L159" s="566" t="s">
        <v>35</v>
      </c>
      <c r="M159" s="601" t="s">
        <v>29</v>
      </c>
      <c r="N159" s="51">
        <v>1912.4</v>
      </c>
      <c r="O159" s="412">
        <v>1751.78</v>
      </c>
      <c r="P159" s="51">
        <v>1818.4</v>
      </c>
      <c r="Q159" s="51">
        <v>1818.4</v>
      </c>
      <c r="R159" s="51">
        <v>1818.4</v>
      </c>
    </row>
    <row r="160" spans="1:18" s="96" customFormat="1" ht="48" customHeight="1">
      <c r="A160" s="309" t="s">
        <v>881</v>
      </c>
      <c r="B160" s="544"/>
      <c r="C160" s="86"/>
      <c r="D160" s="86"/>
      <c r="E160" s="86"/>
      <c r="F160" s="465"/>
      <c r="G160" s="465"/>
      <c r="H160" s="465"/>
      <c r="I160" s="465"/>
      <c r="J160" s="465"/>
      <c r="K160" s="465"/>
      <c r="L160" s="466"/>
      <c r="M160" s="258"/>
      <c r="N160" s="51"/>
      <c r="O160" s="412"/>
      <c r="P160" s="51"/>
      <c r="Q160" s="51"/>
      <c r="R160" s="51"/>
    </row>
    <row r="161" spans="1:18" s="96" customFormat="1" ht="61.5" customHeight="1">
      <c r="A161" s="614"/>
      <c r="B161" s="537" t="s">
        <v>1323</v>
      </c>
      <c r="C161" s="538"/>
      <c r="D161" s="538"/>
      <c r="E161" s="538"/>
      <c r="F161" s="833" t="s">
        <v>430</v>
      </c>
      <c r="G161" s="834" t="s">
        <v>633</v>
      </c>
      <c r="H161" s="834" t="s">
        <v>431</v>
      </c>
      <c r="I161" s="594" t="s">
        <v>1417</v>
      </c>
      <c r="J161" s="594"/>
      <c r="K161" s="594"/>
      <c r="L161" s="487" t="s">
        <v>35</v>
      </c>
      <c r="M161" s="539" t="s">
        <v>29</v>
      </c>
      <c r="N161" s="540">
        <v>0</v>
      </c>
      <c r="O161" s="540">
        <v>0</v>
      </c>
      <c r="P161" s="540">
        <v>249.2</v>
      </c>
      <c r="Q161" s="540">
        <v>0</v>
      </c>
      <c r="R161" s="540">
        <v>0</v>
      </c>
    </row>
    <row r="162" spans="1:18" s="96" customFormat="1" ht="120" customHeight="1">
      <c r="A162" s="547"/>
      <c r="B162" s="487" t="s">
        <v>397</v>
      </c>
      <c r="C162" s="522"/>
      <c r="D162" s="522"/>
      <c r="E162" s="522"/>
      <c r="F162" s="664"/>
      <c r="G162" s="688"/>
      <c r="H162" s="688"/>
      <c r="I162" s="523" t="s">
        <v>962</v>
      </c>
      <c r="J162" s="625" t="s">
        <v>55</v>
      </c>
      <c r="K162" s="632" t="s">
        <v>963</v>
      </c>
      <c r="L162" s="359" t="s">
        <v>35</v>
      </c>
      <c r="M162" s="359" t="s">
        <v>29</v>
      </c>
      <c r="N162" s="356">
        <v>76</v>
      </c>
      <c r="O162" s="432">
        <v>76</v>
      </c>
      <c r="P162" s="356">
        <v>0</v>
      </c>
      <c r="Q162" s="356">
        <v>0</v>
      </c>
      <c r="R162" s="356">
        <v>0</v>
      </c>
    </row>
    <row r="163" spans="1:18" s="96" customFormat="1" ht="120.75" customHeight="1">
      <c r="A163" s="547"/>
      <c r="B163" s="545" t="s">
        <v>419</v>
      </c>
      <c r="C163" s="43"/>
      <c r="D163" s="43"/>
      <c r="E163" s="43"/>
      <c r="F163" s="598"/>
      <c r="G163" s="543"/>
      <c r="H163" s="543"/>
      <c r="I163" s="147" t="s">
        <v>1027</v>
      </c>
      <c r="J163" s="611" t="s">
        <v>55</v>
      </c>
      <c r="K163" s="556" t="s">
        <v>1026</v>
      </c>
      <c r="L163" s="359" t="s">
        <v>35</v>
      </c>
      <c r="M163" s="359" t="s">
        <v>29</v>
      </c>
      <c r="N163" s="58">
        <v>189.422</v>
      </c>
      <c r="O163" s="58">
        <v>189.422</v>
      </c>
      <c r="P163" s="58">
        <v>0</v>
      </c>
      <c r="Q163" s="58">
        <v>0</v>
      </c>
      <c r="R163" s="58">
        <v>0</v>
      </c>
    </row>
    <row r="164" spans="1:18" s="96" customFormat="1" ht="60.75" customHeight="1">
      <c r="A164" s="547"/>
      <c r="B164" s="545" t="s">
        <v>428</v>
      </c>
      <c r="C164" s="43"/>
      <c r="D164" s="43"/>
      <c r="E164" s="43"/>
      <c r="F164" s="598"/>
      <c r="G164" s="543"/>
      <c r="H164" s="543"/>
      <c r="I164" s="147" t="s">
        <v>1130</v>
      </c>
      <c r="J164" s="611" t="s">
        <v>55</v>
      </c>
      <c r="K164" s="556" t="s">
        <v>1131</v>
      </c>
      <c r="L164" s="359" t="s">
        <v>35</v>
      </c>
      <c r="M164" s="359" t="s">
        <v>29</v>
      </c>
      <c r="N164" s="58">
        <v>105</v>
      </c>
      <c r="O164" s="58">
        <v>105</v>
      </c>
      <c r="P164" s="58">
        <v>0</v>
      </c>
      <c r="Q164" s="58">
        <v>0</v>
      </c>
      <c r="R164" s="58">
        <v>0</v>
      </c>
    </row>
    <row r="165" spans="1:18" s="96" customFormat="1" ht="60" customHeight="1">
      <c r="A165" s="375"/>
      <c r="B165" s="376" t="s">
        <v>1155</v>
      </c>
      <c r="C165" s="377"/>
      <c r="D165" s="377"/>
      <c r="E165" s="377"/>
      <c r="F165" s="383"/>
      <c r="G165" s="395"/>
      <c r="H165" s="395"/>
      <c r="I165" s="631" t="s">
        <v>1156</v>
      </c>
      <c r="J165" s="379" t="s">
        <v>55</v>
      </c>
      <c r="K165" s="380" t="s">
        <v>1241</v>
      </c>
      <c r="L165" s="408" t="s">
        <v>35</v>
      </c>
      <c r="M165" s="408" t="s">
        <v>29</v>
      </c>
      <c r="N165" s="409">
        <v>30</v>
      </c>
      <c r="O165" s="433">
        <v>30</v>
      </c>
      <c r="P165" s="409">
        <v>0</v>
      </c>
      <c r="Q165" s="409">
        <v>0</v>
      </c>
      <c r="R165" s="409">
        <v>0</v>
      </c>
    </row>
    <row r="166" spans="1:18" s="97" customFormat="1" ht="72.75" hidden="1" customHeight="1">
      <c r="A166" s="573" t="s">
        <v>489</v>
      </c>
      <c r="B166" s="643">
        <v>1035</v>
      </c>
      <c r="C166" s="584" t="s">
        <v>44</v>
      </c>
      <c r="D166" s="584" t="s">
        <v>321</v>
      </c>
      <c r="E166" s="584" t="s">
        <v>45</v>
      </c>
      <c r="F166" s="643" t="s">
        <v>28</v>
      </c>
      <c r="G166" s="462" t="s">
        <v>28</v>
      </c>
      <c r="H166" s="617" t="s">
        <v>28</v>
      </c>
      <c r="I166" s="548" t="s">
        <v>322</v>
      </c>
      <c r="J166" s="548" t="s">
        <v>173</v>
      </c>
      <c r="K166" s="308" t="s">
        <v>298</v>
      </c>
      <c r="L166" s="643" t="s">
        <v>35</v>
      </c>
      <c r="M166" s="643" t="s">
        <v>29</v>
      </c>
      <c r="N166" s="45">
        <v>0</v>
      </c>
      <c r="O166" s="434">
        <v>0</v>
      </c>
      <c r="P166" s="45">
        <v>0</v>
      </c>
      <c r="Q166" s="45">
        <v>0</v>
      </c>
      <c r="R166" s="45">
        <v>0</v>
      </c>
    </row>
    <row r="167" spans="1:18" s="97" customFormat="1" ht="13.5" hidden="1" customHeight="1">
      <c r="A167" s="715" t="s">
        <v>674</v>
      </c>
      <c r="B167" s="30">
        <v>1036</v>
      </c>
      <c r="C167" s="610"/>
      <c r="D167" s="610"/>
      <c r="E167" s="610"/>
      <c r="F167" s="30"/>
      <c r="G167" s="30"/>
      <c r="H167" s="30"/>
      <c r="I167" s="251"/>
      <c r="J167" s="251"/>
      <c r="K167" s="252"/>
      <c r="L167" s="30"/>
      <c r="M167" s="30"/>
      <c r="N167" s="172">
        <f t="shared" ref="N167:Q167" si="20">SUM(N168:N169)</f>
        <v>0</v>
      </c>
      <c r="O167" s="172">
        <f t="shared" si="20"/>
        <v>0</v>
      </c>
      <c r="P167" s="172">
        <f t="shared" si="20"/>
        <v>0</v>
      </c>
      <c r="Q167" s="172">
        <f t="shared" si="20"/>
        <v>0</v>
      </c>
      <c r="R167" s="172">
        <f t="shared" ref="R167" si="21">SUM(R168:R169)</f>
        <v>0</v>
      </c>
    </row>
    <row r="168" spans="1:18" s="97" customFormat="1" ht="48" hidden="1" customHeight="1">
      <c r="A168" s="717"/>
      <c r="B168" s="566"/>
      <c r="C168" s="566"/>
      <c r="D168" s="566"/>
      <c r="E168" s="566"/>
      <c r="F168" s="566"/>
      <c r="G168" s="566"/>
      <c r="H168" s="566"/>
      <c r="I168" s="768" t="s">
        <v>1095</v>
      </c>
      <c r="J168" s="656" t="s">
        <v>61</v>
      </c>
      <c r="K168" s="656" t="s">
        <v>689</v>
      </c>
      <c r="L168" s="403"/>
      <c r="M168" s="403"/>
      <c r="N168" s="404"/>
      <c r="O168" s="404"/>
      <c r="P168" s="404"/>
      <c r="Q168" s="404"/>
      <c r="R168" s="404"/>
    </row>
    <row r="169" spans="1:18" s="97" customFormat="1" ht="106.5" hidden="1" customHeight="1">
      <c r="A169" s="734"/>
      <c r="B169" s="567"/>
      <c r="C169" s="567"/>
      <c r="D169" s="567"/>
      <c r="E169" s="567"/>
      <c r="F169" s="567"/>
      <c r="G169" s="567"/>
      <c r="H169" s="567"/>
      <c r="I169" s="769"/>
      <c r="J169" s="694"/>
      <c r="K169" s="694"/>
      <c r="L169" s="398" t="s">
        <v>35</v>
      </c>
      <c r="M169" s="398" t="s">
        <v>29</v>
      </c>
      <c r="N169" s="405">
        <v>0</v>
      </c>
      <c r="O169" s="405">
        <v>0</v>
      </c>
      <c r="P169" s="405">
        <v>0</v>
      </c>
      <c r="Q169" s="405">
        <v>0</v>
      </c>
      <c r="R169" s="405">
        <v>0</v>
      </c>
    </row>
    <row r="170" spans="1:18" s="97" customFormat="1" ht="35.25" customHeight="1">
      <c r="A170" s="605" t="s">
        <v>490</v>
      </c>
      <c r="B170" s="641">
        <v>1040</v>
      </c>
      <c r="C170" s="566"/>
      <c r="D170" s="566"/>
      <c r="E170" s="566"/>
      <c r="F170" s="641"/>
      <c r="G170" s="641"/>
      <c r="H170" s="641"/>
      <c r="I170" s="630"/>
      <c r="J170" s="630"/>
      <c r="K170" s="174"/>
      <c r="L170" s="641"/>
      <c r="M170" s="641"/>
      <c r="N170" s="28">
        <f t="shared" ref="N170:R170" si="22">SUM(N171)</f>
        <v>78.283000000000001</v>
      </c>
      <c r="O170" s="28">
        <f t="shared" si="22"/>
        <v>78.283000000000001</v>
      </c>
      <c r="P170" s="28">
        <f t="shared" si="22"/>
        <v>1254.4000000000001</v>
      </c>
      <c r="Q170" s="28">
        <f t="shared" si="22"/>
        <v>0</v>
      </c>
      <c r="R170" s="28">
        <f t="shared" si="22"/>
        <v>0</v>
      </c>
    </row>
    <row r="171" spans="1:18" s="96" customFormat="1" ht="85.5" customHeight="1">
      <c r="A171" s="85" t="s">
        <v>587</v>
      </c>
      <c r="B171" s="580"/>
      <c r="C171" s="580" t="s">
        <v>588</v>
      </c>
      <c r="D171" s="580" t="s">
        <v>77</v>
      </c>
      <c r="E171" s="580" t="s">
        <v>78</v>
      </c>
      <c r="F171" s="580"/>
      <c r="G171" s="85"/>
      <c r="H171" s="85"/>
      <c r="I171" s="570" t="s">
        <v>589</v>
      </c>
      <c r="J171" s="570" t="s">
        <v>590</v>
      </c>
      <c r="K171" s="144" t="s">
        <v>74</v>
      </c>
      <c r="L171" s="580" t="s">
        <v>33</v>
      </c>
      <c r="M171" s="580" t="s">
        <v>30</v>
      </c>
      <c r="N171" s="89">
        <v>78.283000000000001</v>
      </c>
      <c r="O171" s="89">
        <v>78.283000000000001</v>
      </c>
      <c r="P171" s="89">
        <v>1254.4000000000001</v>
      </c>
      <c r="Q171" s="89">
        <v>0</v>
      </c>
      <c r="R171" s="89">
        <v>0</v>
      </c>
    </row>
    <row r="172" spans="1:18" s="97" customFormat="1" ht="36" customHeight="1">
      <c r="A172" s="44" t="s">
        <v>491</v>
      </c>
      <c r="B172" s="643">
        <v>1041</v>
      </c>
      <c r="C172" s="44"/>
      <c r="D172" s="44"/>
      <c r="E172" s="44"/>
      <c r="F172" s="44"/>
      <c r="G172" s="44"/>
      <c r="H172" s="44"/>
      <c r="I172" s="44"/>
      <c r="J172" s="44"/>
      <c r="K172" s="44"/>
      <c r="L172" s="643"/>
      <c r="M172" s="462"/>
      <c r="N172" s="175">
        <f t="shared" ref="N172:Q172" si="23">SUM(N173:N177)</f>
        <v>178.255</v>
      </c>
      <c r="O172" s="175">
        <f t="shared" si="23"/>
        <v>175.589</v>
      </c>
      <c r="P172" s="175">
        <f t="shared" si="23"/>
        <v>330</v>
      </c>
      <c r="Q172" s="175">
        <f t="shared" si="23"/>
        <v>330</v>
      </c>
      <c r="R172" s="175">
        <f t="shared" ref="R172" si="24">SUM(R173:R177)</f>
        <v>330</v>
      </c>
    </row>
    <row r="173" spans="1:18" s="96" customFormat="1" ht="96" customHeight="1">
      <c r="A173" s="41" t="s">
        <v>591</v>
      </c>
      <c r="B173" s="566"/>
      <c r="C173" s="550" t="s">
        <v>44</v>
      </c>
      <c r="D173" s="550" t="s">
        <v>99</v>
      </c>
      <c r="E173" s="550" t="s">
        <v>45</v>
      </c>
      <c r="F173" s="41" t="s">
        <v>28</v>
      </c>
      <c r="G173" s="41" t="s">
        <v>28</v>
      </c>
      <c r="H173" s="41" t="s">
        <v>28</v>
      </c>
      <c r="I173" s="103" t="s">
        <v>1096</v>
      </c>
      <c r="J173" s="103" t="s">
        <v>55</v>
      </c>
      <c r="K173" s="103" t="s">
        <v>100</v>
      </c>
      <c r="L173" s="764" t="s">
        <v>33</v>
      </c>
      <c r="M173" s="762" t="s">
        <v>31</v>
      </c>
      <c r="N173" s="128">
        <v>178.255</v>
      </c>
      <c r="O173" s="437">
        <v>175.589</v>
      </c>
      <c r="P173" s="128">
        <v>330</v>
      </c>
      <c r="Q173" s="128">
        <v>330</v>
      </c>
      <c r="R173" s="128">
        <v>330</v>
      </c>
    </row>
    <row r="174" spans="1:18" s="96" customFormat="1" ht="74.25" customHeight="1">
      <c r="A174" s="34"/>
      <c r="B174" s="584"/>
      <c r="C174" s="586"/>
      <c r="D174" s="586"/>
      <c r="E174" s="586"/>
      <c r="F174" s="34"/>
      <c r="G174" s="34"/>
      <c r="H174" s="34"/>
      <c r="I174" s="589" t="s">
        <v>1413</v>
      </c>
      <c r="J174" s="589" t="s">
        <v>55</v>
      </c>
      <c r="K174" s="589" t="s">
        <v>1176</v>
      </c>
      <c r="L174" s="765"/>
      <c r="M174" s="763"/>
      <c r="N174" s="129"/>
      <c r="O174" s="438"/>
      <c r="P174" s="129"/>
      <c r="Q174" s="129"/>
      <c r="R174" s="129"/>
    </row>
    <row r="175" spans="1:18" s="96" customFormat="1" ht="70.5" customHeight="1">
      <c r="A175" s="34"/>
      <c r="B175" s="584"/>
      <c r="C175" s="586"/>
      <c r="D175" s="586"/>
      <c r="E175" s="586"/>
      <c r="F175" s="34"/>
      <c r="G175" s="34"/>
      <c r="H175" s="34"/>
      <c r="I175" s="589" t="s">
        <v>732</v>
      </c>
      <c r="J175" s="589" t="s">
        <v>55</v>
      </c>
      <c r="K175" s="589" t="s">
        <v>446</v>
      </c>
      <c r="L175" s="61"/>
      <c r="M175" s="646"/>
      <c r="N175" s="129"/>
      <c r="O175" s="438"/>
      <c r="P175" s="129"/>
      <c r="Q175" s="129"/>
      <c r="R175" s="129"/>
    </row>
    <row r="176" spans="1:18" s="96" customFormat="1" ht="60">
      <c r="A176" s="34"/>
      <c r="B176" s="584"/>
      <c r="C176" s="586"/>
      <c r="D176" s="586"/>
      <c r="E176" s="586"/>
      <c r="F176" s="657" t="s">
        <v>1089</v>
      </c>
      <c r="G176" s="584" t="s">
        <v>55</v>
      </c>
      <c r="H176" s="584" t="s">
        <v>446</v>
      </c>
      <c r="I176" s="551" t="s">
        <v>344</v>
      </c>
      <c r="J176" s="551" t="s">
        <v>55</v>
      </c>
      <c r="K176" s="551" t="s">
        <v>56</v>
      </c>
      <c r="L176" s="61"/>
      <c r="M176" s="584"/>
      <c r="N176" s="246"/>
      <c r="O176" s="439"/>
      <c r="P176" s="246"/>
      <c r="Q176" s="246"/>
      <c r="R176" s="246"/>
    </row>
    <row r="177" spans="1:18" s="96" customFormat="1" ht="95.25" customHeight="1">
      <c r="A177" s="34"/>
      <c r="B177" s="648"/>
      <c r="C177" s="586"/>
      <c r="D177" s="586"/>
      <c r="E177" s="586"/>
      <c r="F177" s="694"/>
      <c r="G177" s="34"/>
      <c r="H177" s="34"/>
      <c r="I177" s="551" t="s">
        <v>1314</v>
      </c>
      <c r="J177" s="551" t="s">
        <v>55</v>
      </c>
      <c r="K177" s="551" t="s">
        <v>1242</v>
      </c>
      <c r="L177" s="61"/>
      <c r="M177" s="584"/>
      <c r="N177" s="246"/>
      <c r="O177" s="439"/>
      <c r="P177" s="246"/>
      <c r="Q177" s="246"/>
      <c r="R177" s="246"/>
    </row>
    <row r="178" spans="1:18" s="96" customFormat="1" ht="22.5" customHeight="1">
      <c r="A178" s="29" t="s">
        <v>493</v>
      </c>
      <c r="B178" s="137" t="s">
        <v>492</v>
      </c>
      <c r="C178" s="19"/>
      <c r="D178" s="19"/>
      <c r="E178" s="19"/>
      <c r="F178" s="19"/>
      <c r="G178" s="19"/>
      <c r="H178" s="176"/>
      <c r="I178" s="162"/>
      <c r="J178" s="162"/>
      <c r="K178" s="162"/>
      <c r="L178" s="610"/>
      <c r="M178" s="610"/>
      <c r="N178" s="177">
        <f>SUM(N179:N185)</f>
        <v>1243</v>
      </c>
      <c r="O178" s="177">
        <f>SUM(O179:O185)</f>
        <v>1243</v>
      </c>
      <c r="P178" s="177">
        <f>SUM(P179:P185)</f>
        <v>3250</v>
      </c>
      <c r="Q178" s="177">
        <f>SUM(Q179:Q185)</f>
        <v>100</v>
      </c>
      <c r="R178" s="177">
        <f>SUM(R179:R185)</f>
        <v>100</v>
      </c>
    </row>
    <row r="179" spans="1:18" s="96" customFormat="1" ht="93.75" customHeight="1">
      <c r="A179" s="34"/>
      <c r="B179" s="584"/>
      <c r="C179" s="550" t="s">
        <v>44</v>
      </c>
      <c r="D179" s="550" t="s">
        <v>99</v>
      </c>
      <c r="E179" s="550" t="s">
        <v>45</v>
      </c>
      <c r="F179" s="690" t="s">
        <v>733</v>
      </c>
      <c r="G179" s="551" t="s">
        <v>734</v>
      </c>
      <c r="H179" s="551" t="s">
        <v>768</v>
      </c>
      <c r="I179" s="551" t="s">
        <v>1097</v>
      </c>
      <c r="J179" s="551" t="s">
        <v>55</v>
      </c>
      <c r="K179" s="551" t="s">
        <v>988</v>
      </c>
      <c r="L179" s="61" t="s">
        <v>33</v>
      </c>
      <c r="M179" s="646">
        <v>12</v>
      </c>
      <c r="N179" s="129">
        <f>159.317+77+313.683</f>
        <v>550</v>
      </c>
      <c r="O179" s="438">
        <f>159.317+77+313.683</f>
        <v>550</v>
      </c>
      <c r="P179" s="129">
        <f>2250+100</f>
        <v>2350</v>
      </c>
      <c r="Q179" s="129">
        <v>100</v>
      </c>
      <c r="R179" s="129">
        <v>100</v>
      </c>
    </row>
    <row r="180" spans="1:18" s="96" customFormat="1" ht="84.75" customHeight="1">
      <c r="A180" s="34"/>
      <c r="B180" s="584"/>
      <c r="C180" s="797"/>
      <c r="D180" s="797"/>
      <c r="E180" s="797"/>
      <c r="F180" s="661"/>
      <c r="G180" s="141"/>
      <c r="H180" s="141"/>
      <c r="I180" s="551" t="s">
        <v>1289</v>
      </c>
      <c r="J180" s="551" t="s">
        <v>55</v>
      </c>
      <c r="K180" s="551" t="s">
        <v>593</v>
      </c>
      <c r="L180" s="46"/>
      <c r="M180" s="646"/>
      <c r="N180" s="129"/>
      <c r="O180" s="438"/>
      <c r="P180" s="129"/>
      <c r="Q180" s="129"/>
      <c r="R180" s="129"/>
    </row>
    <row r="181" spans="1:18" s="96" customFormat="1" ht="71.25" customHeight="1">
      <c r="A181" s="34"/>
      <c r="B181" s="584"/>
      <c r="C181" s="797"/>
      <c r="D181" s="797"/>
      <c r="E181" s="797"/>
      <c r="F181" s="141"/>
      <c r="G181" s="141"/>
      <c r="H181" s="141"/>
      <c r="I181" s="551" t="s">
        <v>101</v>
      </c>
      <c r="J181" s="551" t="s">
        <v>55</v>
      </c>
      <c r="K181" s="551" t="s">
        <v>102</v>
      </c>
      <c r="L181" s="46"/>
      <c r="M181" s="646"/>
      <c r="N181" s="129"/>
      <c r="O181" s="438"/>
      <c r="P181" s="129"/>
      <c r="Q181" s="129"/>
      <c r="R181" s="129"/>
    </row>
    <row r="182" spans="1:18" s="96" customFormat="1" ht="85.5" customHeight="1">
      <c r="A182" s="34"/>
      <c r="B182" s="584"/>
      <c r="C182" s="586"/>
      <c r="D182" s="586"/>
      <c r="E182" s="586"/>
      <c r="F182" s="141"/>
      <c r="G182" s="141"/>
      <c r="H182" s="141"/>
      <c r="I182" s="551" t="s">
        <v>1419</v>
      </c>
      <c r="J182" s="551" t="s">
        <v>55</v>
      </c>
      <c r="K182" s="551" t="s">
        <v>592</v>
      </c>
      <c r="L182" s="46"/>
      <c r="M182" s="646"/>
      <c r="N182" s="129"/>
      <c r="O182" s="438"/>
      <c r="P182" s="129"/>
      <c r="Q182" s="129"/>
      <c r="R182" s="129"/>
    </row>
    <row r="183" spans="1:18" s="96" customFormat="1" ht="84">
      <c r="A183" s="469"/>
      <c r="B183" s="591"/>
      <c r="C183" s="535"/>
      <c r="D183" s="535"/>
      <c r="E183" s="535"/>
      <c r="F183" s="536"/>
      <c r="G183" s="536"/>
      <c r="H183" s="536"/>
      <c r="I183" s="471" t="s">
        <v>1328</v>
      </c>
      <c r="J183" s="471" t="s">
        <v>55</v>
      </c>
      <c r="K183" s="471" t="s">
        <v>1329</v>
      </c>
      <c r="L183" s="46"/>
      <c r="M183" s="620"/>
      <c r="N183" s="438"/>
      <c r="O183" s="438"/>
      <c r="P183" s="438"/>
      <c r="Q183" s="438"/>
      <c r="R183" s="438"/>
    </row>
    <row r="184" spans="1:18" s="96" customFormat="1" ht="46.5" customHeight="1">
      <c r="A184" s="34"/>
      <c r="B184" s="584"/>
      <c r="C184" s="586"/>
      <c r="D184" s="586"/>
      <c r="E184" s="586"/>
      <c r="F184" s="141"/>
      <c r="G184" s="141"/>
      <c r="H184" s="141"/>
      <c r="I184" s="551" t="s">
        <v>75</v>
      </c>
      <c r="J184" s="551" t="s">
        <v>55</v>
      </c>
      <c r="K184" s="551" t="s">
        <v>58</v>
      </c>
      <c r="L184" s="46"/>
      <c r="M184" s="646"/>
      <c r="N184" s="129"/>
      <c r="O184" s="438"/>
      <c r="P184" s="129"/>
      <c r="Q184" s="129"/>
      <c r="R184" s="129"/>
    </row>
    <row r="185" spans="1:18" s="96" customFormat="1" ht="96" customHeight="1">
      <c r="A185" s="34"/>
      <c r="B185" s="648" t="s">
        <v>469</v>
      </c>
      <c r="C185" s="586"/>
      <c r="D185" s="586"/>
      <c r="E185" s="586"/>
      <c r="F185" s="586"/>
      <c r="G185" s="586"/>
      <c r="H185" s="586"/>
      <c r="I185" s="551" t="s">
        <v>1352</v>
      </c>
      <c r="J185" s="551" t="s">
        <v>55</v>
      </c>
      <c r="K185" s="551" t="s">
        <v>1353</v>
      </c>
      <c r="L185" s="584"/>
      <c r="M185" s="646"/>
      <c r="N185" s="129">
        <v>693</v>
      </c>
      <c r="O185" s="438">
        <v>693</v>
      </c>
      <c r="P185" s="129">
        <v>900</v>
      </c>
      <c r="Q185" s="129">
        <v>0</v>
      </c>
      <c r="R185" s="129">
        <v>0</v>
      </c>
    </row>
    <row r="186" spans="1:18" s="97" customFormat="1" ht="70.5" customHeight="1">
      <c r="A186" s="27" t="s">
        <v>495</v>
      </c>
      <c r="B186" s="607" t="s">
        <v>494</v>
      </c>
      <c r="C186" s="550" t="s">
        <v>158</v>
      </c>
      <c r="D186" s="550" t="s">
        <v>159</v>
      </c>
      <c r="E186" s="550" t="s">
        <v>160</v>
      </c>
      <c r="F186" s="550"/>
      <c r="G186" s="550"/>
      <c r="H186" s="550"/>
      <c r="I186" s="224" t="s">
        <v>161</v>
      </c>
      <c r="J186" s="103" t="s">
        <v>55</v>
      </c>
      <c r="K186" s="103" t="s">
        <v>162</v>
      </c>
      <c r="L186" s="641" t="s">
        <v>29</v>
      </c>
      <c r="M186" s="641" t="s">
        <v>23</v>
      </c>
      <c r="N186" s="28">
        <v>1954.8</v>
      </c>
      <c r="O186" s="436">
        <v>1928.8969999999999</v>
      </c>
      <c r="P186" s="28">
        <v>1904.05</v>
      </c>
      <c r="Q186" s="28">
        <v>1874.7</v>
      </c>
      <c r="R186" s="28">
        <v>1784.7</v>
      </c>
    </row>
    <row r="187" spans="1:18" s="97" customFormat="1" ht="71.25" customHeight="1">
      <c r="A187" s="573"/>
      <c r="B187" s="648" t="s">
        <v>1163</v>
      </c>
      <c r="C187" s="551"/>
      <c r="D187" s="551"/>
      <c r="E187" s="551"/>
      <c r="F187" s="720" t="s">
        <v>430</v>
      </c>
      <c r="G187" s="659" t="s">
        <v>633</v>
      </c>
      <c r="H187" s="659" t="s">
        <v>431</v>
      </c>
      <c r="I187" s="221" t="s">
        <v>1133</v>
      </c>
      <c r="J187" s="589" t="s">
        <v>55</v>
      </c>
      <c r="K187" s="589" t="s">
        <v>1134</v>
      </c>
      <c r="L187" s="643"/>
      <c r="M187" s="643"/>
      <c r="N187" s="45">
        <v>3207.482</v>
      </c>
      <c r="O187" s="434">
        <v>3207.482</v>
      </c>
      <c r="P187" s="45">
        <v>0</v>
      </c>
      <c r="Q187" s="45">
        <v>0</v>
      </c>
      <c r="R187" s="45">
        <v>0</v>
      </c>
    </row>
    <row r="188" spans="1:18" s="97" customFormat="1" ht="72.75" customHeight="1">
      <c r="A188" s="606"/>
      <c r="B188" s="59"/>
      <c r="C188" s="569"/>
      <c r="D188" s="569"/>
      <c r="E188" s="569"/>
      <c r="F188" s="780"/>
      <c r="G188" s="660"/>
      <c r="H188" s="660"/>
      <c r="I188" s="292" t="s">
        <v>1304</v>
      </c>
      <c r="J188" s="284" t="s">
        <v>55</v>
      </c>
      <c r="K188" s="284" t="s">
        <v>1152</v>
      </c>
      <c r="L188" s="642"/>
      <c r="M188" s="642"/>
      <c r="N188" s="80"/>
      <c r="O188" s="440"/>
      <c r="P188" s="80"/>
      <c r="Q188" s="80"/>
      <c r="R188" s="80"/>
    </row>
    <row r="189" spans="1:18" s="96" customFormat="1" ht="45.75" customHeight="1">
      <c r="A189" s="27" t="s">
        <v>497</v>
      </c>
      <c r="B189" s="607" t="s">
        <v>496</v>
      </c>
      <c r="C189" s="585"/>
      <c r="D189" s="585"/>
      <c r="E189" s="585"/>
      <c r="F189" s="585"/>
      <c r="G189" s="585"/>
      <c r="H189" s="178"/>
      <c r="I189" s="103"/>
      <c r="J189" s="103"/>
      <c r="K189" s="103"/>
      <c r="L189" s="566"/>
      <c r="M189" s="566"/>
      <c r="N189" s="179">
        <f t="shared" ref="N189:Q189" si="25">SUM(N191:N192)</f>
        <v>5600.2000000000007</v>
      </c>
      <c r="O189" s="179">
        <f t="shared" si="25"/>
        <v>5600.2000000000007</v>
      </c>
      <c r="P189" s="179">
        <f t="shared" si="25"/>
        <v>5714.9</v>
      </c>
      <c r="Q189" s="179">
        <f t="shared" si="25"/>
        <v>5725.1</v>
      </c>
      <c r="R189" s="179">
        <f t="shared" ref="R189" si="26">SUM(R191:R192)</f>
        <v>5734.2</v>
      </c>
    </row>
    <row r="190" spans="1:18" s="97" customFormat="1" ht="12">
      <c r="A190" s="29" t="s">
        <v>81</v>
      </c>
      <c r="B190" s="30"/>
      <c r="C190" s="29"/>
      <c r="D190" s="29"/>
      <c r="E190" s="29"/>
      <c r="F190" s="29"/>
      <c r="G190" s="29"/>
      <c r="H190" s="29"/>
      <c r="I190" s="29"/>
      <c r="J190" s="29"/>
      <c r="K190" s="29"/>
      <c r="L190" s="641"/>
      <c r="M190" s="306"/>
      <c r="N190" s="126"/>
      <c r="O190" s="411"/>
      <c r="P190" s="126"/>
      <c r="Q190" s="126"/>
      <c r="R190" s="126"/>
    </row>
    <row r="191" spans="1:18" s="98" customFormat="1" ht="12">
      <c r="A191" s="68"/>
      <c r="B191" s="33"/>
      <c r="C191" s="68"/>
      <c r="D191" s="68"/>
      <c r="E191" s="68"/>
      <c r="F191" s="68"/>
      <c r="G191" s="68"/>
      <c r="H191" s="68"/>
      <c r="I191" s="68"/>
      <c r="J191" s="68"/>
      <c r="K191" s="68"/>
      <c r="L191" s="69" t="s">
        <v>21</v>
      </c>
      <c r="M191" s="116" t="s">
        <v>29</v>
      </c>
      <c r="N191" s="127">
        <f>N193+N194+N196+N197</f>
        <v>5600.2000000000007</v>
      </c>
      <c r="O191" s="127">
        <f>O193+O194+O196+O197</f>
        <v>5600.2000000000007</v>
      </c>
      <c r="P191" s="127">
        <f>P193+P196+P197</f>
        <v>5714.9</v>
      </c>
      <c r="Q191" s="127">
        <f>Q193+Q196+Q197</f>
        <v>5725.1</v>
      </c>
      <c r="R191" s="127">
        <f>R193+R196+R197</f>
        <v>5734.2</v>
      </c>
    </row>
    <row r="192" spans="1:18" s="98" customFormat="1" ht="12">
      <c r="A192" s="71"/>
      <c r="B192" s="100"/>
      <c r="C192" s="71"/>
      <c r="D192" s="71"/>
      <c r="E192" s="71"/>
      <c r="F192" s="71"/>
      <c r="G192" s="71"/>
      <c r="H192" s="71"/>
      <c r="I192" s="71"/>
      <c r="J192" s="71"/>
      <c r="K192" s="71"/>
      <c r="L192" s="73" t="s">
        <v>21</v>
      </c>
      <c r="M192" s="73" t="s">
        <v>36</v>
      </c>
      <c r="N192" s="72"/>
      <c r="O192" s="72"/>
      <c r="P192" s="72"/>
      <c r="Q192" s="72"/>
      <c r="R192" s="72"/>
    </row>
    <row r="193" spans="1:18" s="96" customFormat="1" ht="118.5" customHeight="1">
      <c r="A193" s="714" t="s">
        <v>628</v>
      </c>
      <c r="B193" s="584"/>
      <c r="C193" s="560" t="s">
        <v>44</v>
      </c>
      <c r="D193" s="560" t="s">
        <v>105</v>
      </c>
      <c r="E193" s="560" t="s">
        <v>45</v>
      </c>
      <c r="F193" s="560" t="s">
        <v>380</v>
      </c>
      <c r="G193" s="560" t="s">
        <v>382</v>
      </c>
      <c r="H193" s="560" t="s">
        <v>381</v>
      </c>
      <c r="I193" s="560" t="s">
        <v>735</v>
      </c>
      <c r="J193" s="560" t="s">
        <v>106</v>
      </c>
      <c r="K193" s="574" t="s">
        <v>107</v>
      </c>
      <c r="L193" s="545" t="s">
        <v>21</v>
      </c>
      <c r="M193" s="117" t="s">
        <v>29</v>
      </c>
      <c r="N193" s="75">
        <f>4344.3+1255.9</f>
        <v>5600.2000000000007</v>
      </c>
      <c r="O193" s="422">
        <f>4344.3+1255.9</f>
        <v>5600.2000000000007</v>
      </c>
      <c r="P193" s="75">
        <v>5714.9</v>
      </c>
      <c r="Q193" s="75">
        <v>5725.1</v>
      </c>
      <c r="R193" s="75">
        <v>5734.2</v>
      </c>
    </row>
    <row r="194" spans="1:18" s="96" customFormat="1" ht="46.5" customHeight="1">
      <c r="A194" s="714"/>
      <c r="B194" s="584"/>
      <c r="C194" s="551"/>
      <c r="D194" s="551"/>
      <c r="E194" s="551"/>
      <c r="F194" s="551"/>
      <c r="G194" s="551"/>
      <c r="H194" s="551"/>
      <c r="I194" s="551" t="s">
        <v>387</v>
      </c>
      <c r="J194" s="551" t="s">
        <v>55</v>
      </c>
      <c r="K194" s="551" t="s">
        <v>368</v>
      </c>
      <c r="L194" s="648"/>
      <c r="M194" s="112"/>
      <c r="N194" s="75"/>
      <c r="O194" s="422"/>
      <c r="P194" s="75"/>
      <c r="Q194" s="75"/>
      <c r="R194" s="75"/>
    </row>
    <row r="195" spans="1:18" s="96" customFormat="1" ht="82.5" customHeight="1">
      <c r="A195" s="599"/>
      <c r="B195" s="584"/>
      <c r="C195" s="551"/>
      <c r="D195" s="551"/>
      <c r="E195" s="551"/>
      <c r="F195" s="551"/>
      <c r="G195" s="551"/>
      <c r="H195" s="565"/>
      <c r="I195" s="560" t="s">
        <v>915</v>
      </c>
      <c r="J195" s="560" t="s">
        <v>55</v>
      </c>
      <c r="K195" s="560" t="s">
        <v>98</v>
      </c>
      <c r="L195" s="555"/>
      <c r="M195" s="555"/>
      <c r="N195" s="91"/>
      <c r="O195" s="91"/>
      <c r="P195" s="91"/>
      <c r="Q195" s="91"/>
      <c r="R195" s="91"/>
    </row>
    <row r="196" spans="1:18" s="96" customFormat="1" ht="60" hidden="1">
      <c r="A196" s="34" t="s">
        <v>629</v>
      </c>
      <c r="B196" s="584">
        <v>567</v>
      </c>
      <c r="C196" s="34"/>
      <c r="D196" s="34"/>
      <c r="E196" s="34"/>
      <c r="F196" s="661" t="s">
        <v>736</v>
      </c>
      <c r="G196" s="661" t="s">
        <v>737</v>
      </c>
      <c r="H196" s="766" t="s">
        <v>768</v>
      </c>
      <c r="I196" s="598" t="s">
        <v>720</v>
      </c>
      <c r="J196" s="598" t="s">
        <v>55</v>
      </c>
      <c r="K196" s="598" t="s">
        <v>721</v>
      </c>
      <c r="L196" s="543">
        <v>11</v>
      </c>
      <c r="M196" s="545" t="s">
        <v>29</v>
      </c>
      <c r="N196" s="75">
        <v>0</v>
      </c>
      <c r="O196" s="422"/>
      <c r="P196" s="75">
        <v>0</v>
      </c>
      <c r="Q196" s="75">
        <v>0</v>
      </c>
      <c r="R196" s="75">
        <v>0</v>
      </c>
    </row>
    <row r="197" spans="1:18" s="96" customFormat="1" ht="49.5" hidden="1" customHeight="1">
      <c r="A197" s="34"/>
      <c r="B197" s="584"/>
      <c r="C197" s="34"/>
      <c r="D197" s="34"/>
      <c r="E197" s="34"/>
      <c r="F197" s="661"/>
      <c r="G197" s="661"/>
      <c r="H197" s="766"/>
      <c r="I197" s="611" t="s">
        <v>75</v>
      </c>
      <c r="J197" s="611" t="s">
        <v>55</v>
      </c>
      <c r="K197" s="611" t="s">
        <v>58</v>
      </c>
      <c r="L197" s="543"/>
      <c r="M197" s="543"/>
      <c r="N197" s="75"/>
      <c r="O197" s="422"/>
      <c r="P197" s="75"/>
      <c r="Q197" s="75"/>
      <c r="R197" s="75"/>
    </row>
    <row r="198" spans="1:18" s="97" customFormat="1" ht="47.25" customHeight="1">
      <c r="A198" s="57" t="s">
        <v>498</v>
      </c>
      <c r="B198" s="579">
        <v>1047</v>
      </c>
      <c r="C198" s="57" t="s">
        <v>28</v>
      </c>
      <c r="D198" s="57" t="s">
        <v>28</v>
      </c>
      <c r="E198" s="57" t="s">
        <v>28</v>
      </c>
      <c r="F198" s="57" t="s">
        <v>28</v>
      </c>
      <c r="G198" s="57" t="s">
        <v>28</v>
      </c>
      <c r="H198" s="57" t="s">
        <v>28</v>
      </c>
      <c r="I198" s="57" t="s">
        <v>28</v>
      </c>
      <c r="J198" s="57" t="s">
        <v>28</v>
      </c>
      <c r="K198" s="57" t="s">
        <v>28</v>
      </c>
      <c r="L198" s="579"/>
      <c r="M198" s="579"/>
      <c r="N198" s="254">
        <f>SUM(N200:N201)</f>
        <v>5109.973</v>
      </c>
      <c r="O198" s="254">
        <f>SUM(O200:O201)</f>
        <v>3962.9029999999998</v>
      </c>
      <c r="P198" s="254">
        <f>SUM(P200:P201)</f>
        <v>7035.9579999999996</v>
      </c>
      <c r="Q198" s="254">
        <f>SUM(Q200:Q201)</f>
        <v>1197.0999999999999</v>
      </c>
      <c r="R198" s="254">
        <f>SUM(R200:R201)</f>
        <v>1197.0999999999999</v>
      </c>
    </row>
    <row r="199" spans="1:18" s="97" customFormat="1" ht="12">
      <c r="A199" s="79" t="s">
        <v>81</v>
      </c>
      <c r="B199" s="642"/>
      <c r="C199" s="79"/>
      <c r="D199" s="79"/>
      <c r="E199" s="79"/>
      <c r="F199" s="79"/>
      <c r="G199" s="79"/>
      <c r="H199" s="79"/>
      <c r="I199" s="79"/>
      <c r="J199" s="79"/>
      <c r="K199" s="79"/>
      <c r="L199" s="643"/>
      <c r="M199" s="462"/>
      <c r="N199" s="63"/>
      <c r="O199" s="441"/>
      <c r="P199" s="63"/>
      <c r="Q199" s="63"/>
      <c r="R199" s="63"/>
    </row>
    <row r="200" spans="1:18" s="98" customFormat="1" ht="12">
      <c r="A200" s="68"/>
      <c r="B200" s="33"/>
      <c r="C200" s="68"/>
      <c r="D200" s="68"/>
      <c r="E200" s="68"/>
      <c r="F200" s="68"/>
      <c r="G200" s="68"/>
      <c r="H200" s="68"/>
      <c r="I200" s="68"/>
      <c r="J200" s="68"/>
      <c r="K200" s="68"/>
      <c r="L200" s="69" t="s">
        <v>21</v>
      </c>
      <c r="M200" s="116" t="s">
        <v>32</v>
      </c>
      <c r="N200" s="127">
        <f>N202+N209+N210+N211+N212+N213+N214+N215</f>
        <v>4992.973</v>
      </c>
      <c r="O200" s="127">
        <f>O202+O209+O210+O211+O212+O213+O214+O215</f>
        <v>3845.9029999999998</v>
      </c>
      <c r="P200" s="127">
        <f t="shared" ref="P200:Q200" si="27">P202+P209+P210+P211+P212+P213+P214+P215</f>
        <v>6801.2579999999998</v>
      </c>
      <c r="Q200" s="127">
        <f t="shared" si="27"/>
        <v>990</v>
      </c>
      <c r="R200" s="127">
        <f t="shared" ref="R200" si="28">R202+R209+R210+R211+R212+R213+R214+R215</f>
        <v>990</v>
      </c>
    </row>
    <row r="201" spans="1:18" s="98" customFormat="1" ht="12">
      <c r="A201" s="71"/>
      <c r="B201" s="100"/>
      <c r="C201" s="71"/>
      <c r="D201" s="71"/>
      <c r="E201" s="71"/>
      <c r="F201" s="71"/>
      <c r="G201" s="71"/>
      <c r="H201" s="71"/>
      <c r="I201" s="71"/>
      <c r="J201" s="71"/>
      <c r="K201" s="71"/>
      <c r="L201" s="73" t="s">
        <v>21</v>
      </c>
      <c r="M201" s="111" t="s">
        <v>36</v>
      </c>
      <c r="N201" s="72">
        <f>N206+N207+N208</f>
        <v>117</v>
      </c>
      <c r="O201" s="72">
        <f>O206+O207+O208</f>
        <v>117</v>
      </c>
      <c r="P201" s="72">
        <f t="shared" ref="P201:Q201" si="29">P206+P207+P208</f>
        <v>234.7</v>
      </c>
      <c r="Q201" s="72">
        <f t="shared" si="29"/>
        <v>207.1</v>
      </c>
      <c r="R201" s="72">
        <f t="shared" ref="R201" si="30">R206+R207+R208</f>
        <v>207.1</v>
      </c>
    </row>
    <row r="202" spans="1:18" s="96" customFormat="1" ht="121.5" customHeight="1">
      <c r="A202" s="823"/>
      <c r="B202" s="584"/>
      <c r="C202" s="560" t="s">
        <v>44</v>
      </c>
      <c r="D202" s="560" t="s">
        <v>105</v>
      </c>
      <c r="E202" s="560" t="s">
        <v>45</v>
      </c>
      <c r="F202" s="560" t="s">
        <v>380</v>
      </c>
      <c r="G202" s="560" t="s">
        <v>382</v>
      </c>
      <c r="H202" s="560" t="s">
        <v>381</v>
      </c>
      <c r="I202" s="560" t="s">
        <v>735</v>
      </c>
      <c r="J202" s="560" t="s">
        <v>106</v>
      </c>
      <c r="K202" s="574" t="s">
        <v>107</v>
      </c>
      <c r="L202" s="542">
        <v>11</v>
      </c>
      <c r="M202" s="544" t="s">
        <v>32</v>
      </c>
      <c r="N202" s="74">
        <v>2909.373</v>
      </c>
      <c r="O202" s="421">
        <v>2855.9029999999998</v>
      </c>
      <c r="P202" s="74">
        <f>2881.89+3589.368</f>
        <v>6471.2579999999998</v>
      </c>
      <c r="Q202" s="74">
        <v>0</v>
      </c>
      <c r="R202" s="74">
        <v>0</v>
      </c>
    </row>
    <row r="203" spans="1:18" s="96" customFormat="1" ht="48" customHeight="1">
      <c r="A203" s="714"/>
      <c r="B203" s="584"/>
      <c r="C203" s="584" t="s">
        <v>377</v>
      </c>
      <c r="D203" s="584" t="s">
        <v>378</v>
      </c>
      <c r="E203" s="584" t="s">
        <v>379</v>
      </c>
      <c r="F203" s="34"/>
      <c r="G203" s="34"/>
      <c r="H203" s="34"/>
      <c r="I203" s="589" t="s">
        <v>75</v>
      </c>
      <c r="J203" s="589" t="s">
        <v>55</v>
      </c>
      <c r="K203" s="568" t="s">
        <v>58</v>
      </c>
      <c r="L203" s="545"/>
      <c r="M203" s="545"/>
      <c r="N203" s="75"/>
      <c r="O203" s="422"/>
      <c r="P203" s="75"/>
      <c r="Q203" s="75"/>
      <c r="R203" s="75"/>
    </row>
    <row r="204" spans="1:18" s="96" customFormat="1" ht="60" customHeight="1">
      <c r="A204" s="599"/>
      <c r="B204" s="584"/>
      <c r="C204" s="34"/>
      <c r="D204" s="34"/>
      <c r="E204" s="34"/>
      <c r="F204" s="34"/>
      <c r="G204" s="34"/>
      <c r="H204" s="34"/>
      <c r="I204" s="584" t="s">
        <v>1398</v>
      </c>
      <c r="J204" s="34" t="s">
        <v>55</v>
      </c>
      <c r="K204" s="325" t="s">
        <v>1164</v>
      </c>
      <c r="L204" s="543"/>
      <c r="M204" s="545"/>
      <c r="N204" s="75"/>
      <c r="O204" s="422"/>
      <c r="P204" s="75"/>
      <c r="Q204" s="75"/>
      <c r="R204" s="75"/>
    </row>
    <row r="205" spans="1:18" s="96" customFormat="1" ht="145.5" customHeight="1">
      <c r="A205" s="599"/>
      <c r="B205" s="584"/>
      <c r="C205" s="34"/>
      <c r="D205" s="34"/>
      <c r="E205" s="34"/>
      <c r="F205" s="34"/>
      <c r="G205" s="34"/>
      <c r="H205" s="34"/>
      <c r="I205" s="565" t="s">
        <v>685</v>
      </c>
      <c r="J205" s="560" t="s">
        <v>55</v>
      </c>
      <c r="K205" s="574" t="s">
        <v>369</v>
      </c>
      <c r="L205" s="555"/>
      <c r="M205" s="555"/>
      <c r="N205" s="91"/>
      <c r="O205" s="91"/>
      <c r="P205" s="91"/>
      <c r="Q205" s="91"/>
      <c r="R205" s="91"/>
    </row>
    <row r="206" spans="1:18" s="96" customFormat="1" ht="72.75" hidden="1" customHeight="1">
      <c r="A206" s="599"/>
      <c r="B206" s="648" t="s">
        <v>307</v>
      </c>
      <c r="C206" s="34"/>
      <c r="D206" s="34"/>
      <c r="E206" s="34"/>
      <c r="F206" s="661" t="s">
        <v>736</v>
      </c>
      <c r="G206" s="661" t="s">
        <v>738</v>
      </c>
      <c r="H206" s="766" t="s">
        <v>768</v>
      </c>
      <c r="I206" s="661" t="s">
        <v>1315</v>
      </c>
      <c r="J206" s="551" t="s">
        <v>55</v>
      </c>
      <c r="K206" s="565" t="s">
        <v>791</v>
      </c>
      <c r="L206" s="555" t="s">
        <v>21</v>
      </c>
      <c r="M206" s="555" t="s">
        <v>36</v>
      </c>
      <c r="N206" s="75">
        <v>0</v>
      </c>
      <c r="O206" s="422"/>
      <c r="P206" s="75">
        <v>0</v>
      </c>
      <c r="Q206" s="75">
        <v>0</v>
      </c>
      <c r="R206" s="75">
        <v>0</v>
      </c>
    </row>
    <row r="207" spans="1:18" s="96" customFormat="1" ht="110.25" customHeight="1">
      <c r="A207" s="599"/>
      <c r="B207" s="648"/>
      <c r="C207" s="34"/>
      <c r="D207" s="34"/>
      <c r="E207" s="34"/>
      <c r="F207" s="661"/>
      <c r="G207" s="661"/>
      <c r="H207" s="766"/>
      <c r="I207" s="661"/>
      <c r="J207" s="551" t="s">
        <v>55</v>
      </c>
      <c r="K207" s="565" t="s">
        <v>1316</v>
      </c>
      <c r="L207" s="544" t="s">
        <v>21</v>
      </c>
      <c r="M207" s="603" t="s">
        <v>36</v>
      </c>
      <c r="N207" s="101">
        <v>13.4</v>
      </c>
      <c r="O207" s="423">
        <v>13.4</v>
      </c>
      <c r="P207" s="101">
        <v>12.5</v>
      </c>
      <c r="Q207" s="101">
        <v>12.5</v>
      </c>
      <c r="R207" s="101">
        <v>12.5</v>
      </c>
    </row>
    <row r="208" spans="1:18" s="96" customFormat="1" ht="24">
      <c r="A208" s="599"/>
      <c r="B208" s="648" t="s">
        <v>888</v>
      </c>
      <c r="C208" s="34"/>
      <c r="D208" s="34"/>
      <c r="E208" s="34"/>
      <c r="F208" s="661"/>
      <c r="G208" s="551"/>
      <c r="H208" s="565"/>
      <c r="I208" s="661"/>
      <c r="J208" s="551"/>
      <c r="K208" s="565"/>
      <c r="L208" s="164" t="s">
        <v>21</v>
      </c>
      <c r="M208" s="164" t="s">
        <v>36</v>
      </c>
      <c r="N208" s="165">
        <v>103.6</v>
      </c>
      <c r="O208" s="442">
        <v>103.6</v>
      </c>
      <c r="P208" s="165">
        <v>222.2</v>
      </c>
      <c r="Q208" s="165">
        <v>194.6</v>
      </c>
      <c r="R208" s="165">
        <v>194.6</v>
      </c>
    </row>
    <row r="209" spans="1:18" s="96" customFormat="1" ht="23.25" customHeight="1">
      <c r="A209" s="599"/>
      <c r="B209" s="648"/>
      <c r="C209" s="34"/>
      <c r="D209" s="34"/>
      <c r="E209" s="34"/>
      <c r="F209" s="661" t="s">
        <v>736</v>
      </c>
      <c r="G209" s="661" t="s">
        <v>739</v>
      </c>
      <c r="H209" s="766" t="s">
        <v>768</v>
      </c>
      <c r="I209" s="661" t="s">
        <v>1334</v>
      </c>
      <c r="J209" s="661" t="s">
        <v>55</v>
      </c>
      <c r="K209" s="766" t="s">
        <v>944</v>
      </c>
      <c r="L209" s="544" t="s">
        <v>21</v>
      </c>
      <c r="M209" s="544" t="s">
        <v>32</v>
      </c>
      <c r="N209" s="93">
        <v>90</v>
      </c>
      <c r="O209" s="93">
        <v>90</v>
      </c>
      <c r="P209" s="93">
        <v>30</v>
      </c>
      <c r="Q209" s="93">
        <v>90</v>
      </c>
      <c r="R209" s="93">
        <v>90</v>
      </c>
    </row>
    <row r="210" spans="1:18" s="96" customFormat="1" ht="72" customHeight="1">
      <c r="A210" s="599"/>
      <c r="B210" s="648" t="s">
        <v>649</v>
      </c>
      <c r="C210" s="34"/>
      <c r="D210" s="34"/>
      <c r="E210" s="34"/>
      <c r="F210" s="661"/>
      <c r="G210" s="661"/>
      <c r="H210" s="766"/>
      <c r="I210" s="661"/>
      <c r="J210" s="661"/>
      <c r="K210" s="766"/>
      <c r="L210" s="164" t="s">
        <v>21</v>
      </c>
      <c r="M210" s="164" t="s">
        <v>32</v>
      </c>
      <c r="N210" s="262">
        <v>900</v>
      </c>
      <c r="O210" s="443">
        <v>900</v>
      </c>
      <c r="P210" s="317">
        <v>300</v>
      </c>
      <c r="Q210" s="285">
        <v>900</v>
      </c>
      <c r="R210" s="285">
        <v>900</v>
      </c>
    </row>
    <row r="211" spans="1:18" s="96" customFormat="1" ht="23.25" hidden="1" customHeight="1">
      <c r="A211" s="599"/>
      <c r="B211" s="648"/>
      <c r="C211" s="34"/>
      <c r="D211" s="34"/>
      <c r="E211" s="34"/>
      <c r="F211" s="661"/>
      <c r="G211" s="661"/>
      <c r="H211" s="661"/>
      <c r="I211" s="661"/>
      <c r="J211" s="661"/>
      <c r="K211" s="661"/>
      <c r="L211" s="164" t="s">
        <v>21</v>
      </c>
      <c r="M211" s="164" t="s">
        <v>32</v>
      </c>
      <c r="N211" s="165">
        <v>0</v>
      </c>
      <c r="O211" s="442"/>
      <c r="P211" s="165">
        <v>0</v>
      </c>
      <c r="Q211" s="165">
        <v>0</v>
      </c>
      <c r="R211" s="165">
        <v>0</v>
      </c>
    </row>
    <row r="212" spans="1:18" s="96" customFormat="1" ht="23.25" hidden="1" customHeight="1">
      <c r="A212" s="599"/>
      <c r="B212" s="648" t="s">
        <v>676</v>
      </c>
      <c r="C212" s="34"/>
      <c r="D212" s="34"/>
      <c r="E212" s="34"/>
      <c r="F212" s="661"/>
      <c r="G212" s="661"/>
      <c r="H212" s="661"/>
      <c r="I212" s="661"/>
      <c r="J212" s="661"/>
      <c r="K212" s="661"/>
      <c r="L212" s="647" t="s">
        <v>21</v>
      </c>
      <c r="M212" s="647" t="s">
        <v>32</v>
      </c>
      <c r="N212" s="267">
        <v>0</v>
      </c>
      <c r="O212" s="444"/>
      <c r="P212" s="267">
        <v>0</v>
      </c>
      <c r="Q212" s="267">
        <v>0</v>
      </c>
      <c r="R212" s="267">
        <v>0</v>
      </c>
    </row>
    <row r="213" spans="1:18" s="96" customFormat="1" ht="102" hidden="1" customHeight="1">
      <c r="A213" s="599"/>
      <c r="B213" s="648" t="s">
        <v>717</v>
      </c>
      <c r="C213" s="34"/>
      <c r="D213" s="34"/>
      <c r="E213" s="34"/>
      <c r="F213" s="584"/>
      <c r="G213" s="584"/>
      <c r="H213" s="584"/>
      <c r="I213" s="661" t="s">
        <v>913</v>
      </c>
      <c r="J213" s="661" t="s">
        <v>55</v>
      </c>
      <c r="K213" s="661" t="s">
        <v>914</v>
      </c>
      <c r="L213" s="107" t="s">
        <v>21</v>
      </c>
      <c r="M213" s="553" t="s">
        <v>32</v>
      </c>
      <c r="N213" s="93">
        <v>0</v>
      </c>
      <c r="O213" s="93">
        <v>0</v>
      </c>
      <c r="P213" s="93">
        <v>0</v>
      </c>
      <c r="Q213" s="93">
        <v>0</v>
      </c>
      <c r="R213" s="93">
        <v>0</v>
      </c>
    </row>
    <row r="214" spans="1:18" s="96" customFormat="1" ht="27.75" hidden="1" customHeight="1">
      <c r="A214" s="599"/>
      <c r="B214" s="648" t="s">
        <v>887</v>
      </c>
      <c r="C214" s="34"/>
      <c r="D214" s="34"/>
      <c r="E214" s="34"/>
      <c r="F214" s="584"/>
      <c r="G214" s="584"/>
      <c r="H214" s="584"/>
      <c r="I214" s="661"/>
      <c r="J214" s="661"/>
      <c r="K214" s="661"/>
      <c r="L214" s="107" t="s">
        <v>21</v>
      </c>
      <c r="M214" s="553" t="s">
        <v>32</v>
      </c>
      <c r="N214" s="93">
        <v>0</v>
      </c>
      <c r="O214" s="93">
        <v>0</v>
      </c>
      <c r="P214" s="93">
        <v>0</v>
      </c>
      <c r="Q214" s="93">
        <v>0</v>
      </c>
      <c r="R214" s="93">
        <v>0</v>
      </c>
    </row>
    <row r="215" spans="1:18" s="96" customFormat="1" ht="144" customHeight="1">
      <c r="A215" s="599"/>
      <c r="B215" s="648"/>
      <c r="C215" s="34"/>
      <c r="D215" s="34"/>
      <c r="E215" s="34"/>
      <c r="F215" s="584"/>
      <c r="G215" s="584"/>
      <c r="H215" s="584"/>
      <c r="I215" s="661"/>
      <c r="J215" s="661"/>
      <c r="K215" s="661"/>
      <c r="L215" s="107" t="s">
        <v>21</v>
      </c>
      <c r="M215" s="553" t="s">
        <v>32</v>
      </c>
      <c r="N215" s="93">
        <v>1093.5999999999999</v>
      </c>
      <c r="O215" s="93">
        <v>0</v>
      </c>
      <c r="P215" s="93">
        <v>0</v>
      </c>
      <c r="Q215" s="93">
        <v>0</v>
      </c>
      <c r="R215" s="93">
        <v>0</v>
      </c>
    </row>
    <row r="216" spans="1:18" s="97" customFormat="1" ht="36">
      <c r="A216" s="161" t="s">
        <v>499</v>
      </c>
      <c r="B216" s="30">
        <v>1048</v>
      </c>
      <c r="C216" s="29"/>
      <c r="D216" s="29"/>
      <c r="E216" s="29"/>
      <c r="F216" s="29"/>
      <c r="G216" s="29"/>
      <c r="H216" s="29"/>
      <c r="I216" s="2"/>
      <c r="J216" s="2"/>
      <c r="K216" s="2"/>
      <c r="L216" s="642"/>
      <c r="M216" s="122"/>
      <c r="N216" s="242">
        <f t="shared" ref="N216:R216" si="31">SUM(N217:N217)</f>
        <v>0</v>
      </c>
      <c r="O216" s="242">
        <f t="shared" si="31"/>
        <v>0</v>
      </c>
      <c r="P216" s="242">
        <f t="shared" si="31"/>
        <v>300</v>
      </c>
      <c r="Q216" s="242">
        <f t="shared" si="31"/>
        <v>0</v>
      </c>
      <c r="R216" s="242">
        <f t="shared" si="31"/>
        <v>0</v>
      </c>
    </row>
    <row r="217" spans="1:18" s="96" customFormat="1" ht="72.75" customHeight="1">
      <c r="A217" s="41"/>
      <c r="B217" s="641"/>
      <c r="C217" s="563" t="s">
        <v>108</v>
      </c>
      <c r="D217" s="563" t="s">
        <v>109</v>
      </c>
      <c r="E217" s="563" t="s">
        <v>45</v>
      </c>
      <c r="F217" s="563"/>
      <c r="G217" s="563"/>
      <c r="H217" s="563"/>
      <c r="I217" s="560" t="s">
        <v>740</v>
      </c>
      <c r="J217" s="560" t="s">
        <v>83</v>
      </c>
      <c r="K217" s="560" t="s">
        <v>110</v>
      </c>
      <c r="L217" s="70" t="s">
        <v>37</v>
      </c>
      <c r="M217" s="601" t="s">
        <v>37</v>
      </c>
      <c r="N217" s="51">
        <v>0</v>
      </c>
      <c r="O217" s="412">
        <v>0</v>
      </c>
      <c r="P217" s="51">
        <v>300</v>
      </c>
      <c r="Q217" s="51">
        <v>0</v>
      </c>
      <c r="R217" s="51">
        <v>0</v>
      </c>
    </row>
    <row r="218" spans="1:18" s="96" customFormat="1" ht="12.75" customHeight="1">
      <c r="A218" s="715" t="s">
        <v>974</v>
      </c>
      <c r="B218" s="30">
        <v>1055</v>
      </c>
      <c r="C218" s="234"/>
      <c r="D218" s="234"/>
      <c r="E218" s="234"/>
      <c r="F218" s="234"/>
      <c r="G218" s="234"/>
      <c r="H218" s="234"/>
      <c r="I218" s="234"/>
      <c r="J218" s="234"/>
      <c r="K218" s="234"/>
      <c r="L218" s="610"/>
      <c r="M218" s="610"/>
      <c r="N218" s="172">
        <f t="shared" ref="N218:Q218" si="32">SUM(N219:N221)</f>
        <v>5651.7759999999998</v>
      </c>
      <c r="O218" s="172">
        <f t="shared" si="32"/>
        <v>0</v>
      </c>
      <c r="P218" s="172">
        <f t="shared" si="32"/>
        <v>5651.7759999999998</v>
      </c>
      <c r="Q218" s="172">
        <f t="shared" si="32"/>
        <v>2751.8909999999996</v>
      </c>
      <c r="R218" s="172">
        <f t="shared" ref="R218" si="33">SUM(R219:R221)</f>
        <v>0</v>
      </c>
    </row>
    <row r="219" spans="1:18" s="97" customFormat="1" ht="66.75" customHeight="1">
      <c r="A219" s="714"/>
      <c r="B219" s="647" t="s">
        <v>885</v>
      </c>
      <c r="C219" s="566"/>
      <c r="D219" s="566"/>
      <c r="E219" s="566"/>
      <c r="F219" s="656" t="s">
        <v>1243</v>
      </c>
      <c r="G219" s="656" t="s">
        <v>1244</v>
      </c>
      <c r="H219" s="656" t="s">
        <v>768</v>
      </c>
      <c r="I219" s="656" t="s">
        <v>1409</v>
      </c>
      <c r="J219" s="566" t="s">
        <v>55</v>
      </c>
      <c r="K219" s="566" t="s">
        <v>1410</v>
      </c>
      <c r="L219" s="164" t="s">
        <v>33</v>
      </c>
      <c r="M219" s="164" t="s">
        <v>22</v>
      </c>
      <c r="N219" s="173">
        <v>1006.509</v>
      </c>
      <c r="O219" s="445">
        <v>0</v>
      </c>
      <c r="P219" s="173">
        <v>1006.511</v>
      </c>
      <c r="Q219" s="340">
        <v>466.51499999999999</v>
      </c>
      <c r="R219" s="340">
        <v>0</v>
      </c>
    </row>
    <row r="220" spans="1:18" s="97" customFormat="1" ht="12">
      <c r="A220" s="714"/>
      <c r="B220" s="648"/>
      <c r="C220" s="584"/>
      <c r="D220" s="584"/>
      <c r="E220" s="584"/>
      <c r="F220" s="659"/>
      <c r="G220" s="659"/>
      <c r="H220" s="659"/>
      <c r="I220" s="657"/>
      <c r="J220" s="584"/>
      <c r="K220" s="584"/>
      <c r="L220" s="164" t="s">
        <v>33</v>
      </c>
      <c r="M220" s="164" t="s">
        <v>22</v>
      </c>
      <c r="N220" s="173">
        <v>70.995000000000005</v>
      </c>
      <c r="O220" s="445">
        <v>0</v>
      </c>
      <c r="P220" s="173">
        <v>70.984999999999999</v>
      </c>
      <c r="Q220" s="340">
        <v>168.7</v>
      </c>
      <c r="R220" s="340">
        <v>0</v>
      </c>
    </row>
    <row r="221" spans="1:18" s="97" customFormat="1" ht="29.25" customHeight="1">
      <c r="A221" s="817"/>
      <c r="B221" s="336" t="s">
        <v>886</v>
      </c>
      <c r="C221" s="597"/>
      <c r="D221" s="597"/>
      <c r="E221" s="597"/>
      <c r="F221" s="660"/>
      <c r="G221" s="660"/>
      <c r="H221" s="660"/>
      <c r="I221" s="353"/>
      <c r="J221" s="597"/>
      <c r="K221" s="597"/>
      <c r="L221" s="164" t="s">
        <v>33</v>
      </c>
      <c r="M221" s="164" t="s">
        <v>22</v>
      </c>
      <c r="N221" s="173">
        <v>4574.2719999999999</v>
      </c>
      <c r="O221" s="445">
        <v>0</v>
      </c>
      <c r="P221" s="173">
        <v>4574.28</v>
      </c>
      <c r="Q221" s="340">
        <v>2116.6759999999999</v>
      </c>
      <c r="R221" s="340">
        <v>0</v>
      </c>
    </row>
    <row r="222" spans="1:18" s="97" customFormat="1" ht="12.75" customHeight="1">
      <c r="A222" s="715" t="s">
        <v>975</v>
      </c>
      <c r="B222" s="641">
        <v>1059</v>
      </c>
      <c r="C222" s="626"/>
      <c r="D222" s="626"/>
      <c r="E222" s="626"/>
      <c r="F222" s="626"/>
      <c r="G222" s="626"/>
      <c r="H222" s="626"/>
      <c r="I222" s="224"/>
      <c r="J222" s="103"/>
      <c r="K222" s="103"/>
      <c r="L222" s="641"/>
      <c r="M222" s="641"/>
      <c r="N222" s="28">
        <f>SUM(N223:N231)</f>
        <v>983.50700000000018</v>
      </c>
      <c r="O222" s="28">
        <f>SUM(O223:O231)</f>
        <v>943.0250000000002</v>
      </c>
      <c r="P222" s="28">
        <f>SUM(P223:P231)</f>
        <v>1920.3580000000002</v>
      </c>
      <c r="Q222" s="28">
        <f>SUM(Q223:Q231)</f>
        <v>0</v>
      </c>
      <c r="R222" s="28">
        <f>SUM(R223:R231)</f>
        <v>0</v>
      </c>
    </row>
    <row r="223" spans="1:18" s="97" customFormat="1" ht="156.75" customHeight="1">
      <c r="A223" s="717"/>
      <c r="B223" s="641"/>
      <c r="C223" s="626" t="s">
        <v>331</v>
      </c>
      <c r="D223" s="626" t="s">
        <v>164</v>
      </c>
      <c r="E223" s="626" t="s">
        <v>165</v>
      </c>
      <c r="F223" s="626" t="s">
        <v>904</v>
      </c>
      <c r="G223" s="626" t="s">
        <v>352</v>
      </c>
      <c r="H223" s="626" t="s">
        <v>353</v>
      </c>
      <c r="I223" s="224" t="s">
        <v>166</v>
      </c>
      <c r="J223" s="103" t="s">
        <v>892</v>
      </c>
      <c r="K223" s="103" t="s">
        <v>167</v>
      </c>
      <c r="L223" s="566" t="s">
        <v>20</v>
      </c>
      <c r="M223" s="566" t="s">
        <v>33</v>
      </c>
      <c r="N223" s="173">
        <v>38.575000000000003</v>
      </c>
      <c r="O223" s="445">
        <v>0</v>
      </c>
      <c r="P223" s="173">
        <v>0</v>
      </c>
      <c r="Q223" s="173">
        <v>0</v>
      </c>
      <c r="R223" s="173">
        <v>0</v>
      </c>
    </row>
    <row r="224" spans="1:18" s="97" customFormat="1" ht="69.75" customHeight="1">
      <c r="A224" s="717"/>
      <c r="B224" s="648" t="s">
        <v>920</v>
      </c>
      <c r="C224" s="731" t="s">
        <v>437</v>
      </c>
      <c r="D224" s="627" t="s">
        <v>641</v>
      </c>
      <c r="E224" s="627" t="s">
        <v>438</v>
      </c>
      <c r="F224" s="731" t="s">
        <v>789</v>
      </c>
      <c r="G224" s="551" t="s">
        <v>790</v>
      </c>
      <c r="H224" s="557" t="s">
        <v>768</v>
      </c>
      <c r="I224" s="551" t="s">
        <v>1321</v>
      </c>
      <c r="J224" s="551" t="s">
        <v>55</v>
      </c>
      <c r="K224" s="551" t="s">
        <v>1322</v>
      </c>
      <c r="L224" s="566" t="s">
        <v>20</v>
      </c>
      <c r="M224" s="566" t="s">
        <v>33</v>
      </c>
      <c r="N224" s="173">
        <v>140.33500000000001</v>
      </c>
      <c r="O224" s="445">
        <v>139.93700000000001</v>
      </c>
      <c r="P224" s="173">
        <v>202.85499999999999</v>
      </c>
      <c r="Q224" s="173">
        <v>0</v>
      </c>
      <c r="R224" s="173">
        <v>0</v>
      </c>
    </row>
    <row r="225" spans="1:18" s="97" customFormat="1" ht="12">
      <c r="A225" s="717"/>
      <c r="B225" s="648"/>
      <c r="C225" s="731"/>
      <c r="D225" s="627"/>
      <c r="E225" s="627"/>
      <c r="F225" s="731"/>
      <c r="G225" s="551"/>
      <c r="H225" s="557"/>
      <c r="I225" s="551"/>
      <c r="J225" s="551"/>
      <c r="K225" s="551"/>
      <c r="L225" s="566" t="s">
        <v>20</v>
      </c>
      <c r="M225" s="566" t="s">
        <v>33</v>
      </c>
      <c r="N225" s="173">
        <f>235.71+6</f>
        <v>241.71</v>
      </c>
      <c r="O225" s="445">
        <f>235.037+6</f>
        <v>241.03700000000001</v>
      </c>
      <c r="P225" s="173">
        <f>197.642+219.958</f>
        <v>417.6</v>
      </c>
      <c r="Q225" s="173">
        <v>0</v>
      </c>
      <c r="R225" s="173">
        <v>0</v>
      </c>
    </row>
    <row r="226" spans="1:18" s="97" customFormat="1" ht="63" customHeight="1">
      <c r="A226" s="717"/>
      <c r="B226" s="648" t="s">
        <v>921</v>
      </c>
      <c r="C226" s="731"/>
      <c r="D226" s="627"/>
      <c r="E226" s="627"/>
      <c r="F226" s="731"/>
      <c r="G226" s="627"/>
      <c r="H226" s="627"/>
      <c r="I226" s="551" t="s">
        <v>1398</v>
      </c>
      <c r="J226" s="551" t="s">
        <v>350</v>
      </c>
      <c r="K226" s="551" t="s">
        <v>351</v>
      </c>
      <c r="L226" s="566" t="s">
        <v>20</v>
      </c>
      <c r="M226" s="566" t="s">
        <v>33</v>
      </c>
      <c r="N226" s="173">
        <v>291.31099999999998</v>
      </c>
      <c r="O226" s="445">
        <v>290.47500000000002</v>
      </c>
      <c r="P226" s="173">
        <v>446.58600000000001</v>
      </c>
      <c r="Q226" s="173">
        <v>0</v>
      </c>
      <c r="R226" s="173">
        <v>0</v>
      </c>
    </row>
    <row r="227" spans="1:18" s="97" customFormat="1" ht="21.75" hidden="1" customHeight="1">
      <c r="A227" s="717"/>
      <c r="B227" s="336" t="s">
        <v>445</v>
      </c>
      <c r="C227" s="337"/>
      <c r="D227" s="337"/>
      <c r="E227" s="337"/>
      <c r="F227" s="337"/>
      <c r="G227" s="337"/>
      <c r="H227" s="337"/>
      <c r="I227" s="338"/>
      <c r="J227" s="339"/>
      <c r="K227" s="339"/>
      <c r="L227" s="647" t="s">
        <v>31</v>
      </c>
      <c r="M227" s="647" t="s">
        <v>29</v>
      </c>
      <c r="N227" s="15">
        <v>0</v>
      </c>
      <c r="O227" s="404">
        <v>0</v>
      </c>
      <c r="P227" s="15">
        <v>0</v>
      </c>
      <c r="Q227" s="15">
        <v>0</v>
      </c>
      <c r="R227" s="15">
        <v>0</v>
      </c>
    </row>
    <row r="228" spans="1:18" s="96" customFormat="1" ht="84.75" customHeight="1">
      <c r="A228" s="34"/>
      <c r="B228" s="584"/>
      <c r="C228" s="661" t="s">
        <v>749</v>
      </c>
      <c r="D228" s="698" t="s">
        <v>750</v>
      </c>
      <c r="E228" s="661" t="s">
        <v>751</v>
      </c>
      <c r="F228" s="661" t="s">
        <v>748</v>
      </c>
      <c r="G228" s="661" t="s">
        <v>738</v>
      </c>
      <c r="H228" s="698" t="s">
        <v>768</v>
      </c>
      <c r="I228" s="589" t="s">
        <v>857</v>
      </c>
      <c r="J228" s="589" t="s">
        <v>55</v>
      </c>
      <c r="K228" s="343" t="s">
        <v>103</v>
      </c>
      <c r="L228" s="580" t="s">
        <v>20</v>
      </c>
      <c r="M228" s="580" t="s">
        <v>36</v>
      </c>
      <c r="N228" s="248">
        <f>2.83+97.17</f>
        <v>100</v>
      </c>
      <c r="O228" s="248">
        <f>2.83+97.17</f>
        <v>100</v>
      </c>
      <c r="P228" s="248">
        <v>200</v>
      </c>
      <c r="Q228" s="248">
        <v>0</v>
      </c>
      <c r="R228" s="248">
        <v>0</v>
      </c>
    </row>
    <row r="229" spans="1:18" s="96" customFormat="1" ht="12" customHeight="1">
      <c r="A229" s="34"/>
      <c r="B229" s="584">
        <v>601</v>
      </c>
      <c r="C229" s="661"/>
      <c r="D229" s="738"/>
      <c r="E229" s="661"/>
      <c r="F229" s="661"/>
      <c r="G229" s="661"/>
      <c r="H229" s="698"/>
      <c r="I229" s="773" t="s">
        <v>1367</v>
      </c>
      <c r="J229" s="773" t="s">
        <v>55</v>
      </c>
      <c r="K229" s="772" t="s">
        <v>1368</v>
      </c>
      <c r="L229" s="553" t="s">
        <v>20</v>
      </c>
      <c r="M229" s="553" t="s">
        <v>36</v>
      </c>
      <c r="N229" s="248">
        <v>52.161000000000001</v>
      </c>
      <c r="O229" s="248">
        <v>52.161000000000001</v>
      </c>
      <c r="P229" s="248">
        <v>123.47499999999999</v>
      </c>
      <c r="Q229" s="248">
        <v>0</v>
      </c>
      <c r="R229" s="248">
        <v>0</v>
      </c>
    </row>
    <row r="230" spans="1:18" s="96" customFormat="1" ht="24" customHeight="1">
      <c r="A230" s="34"/>
      <c r="B230" s="648" t="s">
        <v>890</v>
      </c>
      <c r="C230" s="661"/>
      <c r="D230" s="586"/>
      <c r="E230" s="586"/>
      <c r="F230" s="661"/>
      <c r="G230" s="661"/>
      <c r="H230" s="698"/>
      <c r="I230" s="773"/>
      <c r="J230" s="773"/>
      <c r="K230" s="772"/>
      <c r="L230" s="553" t="s">
        <v>20</v>
      </c>
      <c r="M230" s="553" t="s">
        <v>36</v>
      </c>
      <c r="N230" s="248">
        <v>1.613</v>
      </c>
      <c r="O230" s="248">
        <v>1.613</v>
      </c>
      <c r="P230" s="248">
        <v>3.819</v>
      </c>
      <c r="Q230" s="248">
        <v>0</v>
      </c>
      <c r="R230" s="248">
        <v>0</v>
      </c>
    </row>
    <row r="231" spans="1:18" s="96" customFormat="1" ht="24" customHeight="1">
      <c r="A231" s="34"/>
      <c r="B231" s="648" t="s">
        <v>891</v>
      </c>
      <c r="C231" s="551"/>
      <c r="D231" s="586"/>
      <c r="E231" s="586"/>
      <c r="F231" s="551"/>
      <c r="G231" s="551"/>
      <c r="H231" s="557"/>
      <c r="I231" s="773"/>
      <c r="J231" s="589"/>
      <c r="K231" s="568"/>
      <c r="L231" s="553" t="s">
        <v>20</v>
      </c>
      <c r="M231" s="553" t="s">
        <v>36</v>
      </c>
      <c r="N231" s="248">
        <v>117.80200000000001</v>
      </c>
      <c r="O231" s="248">
        <v>117.80200000000001</v>
      </c>
      <c r="P231" s="248">
        <v>526.02300000000002</v>
      </c>
      <c r="Q231" s="248">
        <v>0</v>
      </c>
      <c r="R231" s="248">
        <v>0</v>
      </c>
    </row>
    <row r="232" spans="1:18" s="97" customFormat="1" ht="46.5" customHeight="1">
      <c r="A232" s="27" t="s">
        <v>687</v>
      </c>
      <c r="B232" s="641">
        <v>1068</v>
      </c>
      <c r="C232" s="27" t="s">
        <v>28</v>
      </c>
      <c r="D232" s="27" t="s">
        <v>28</v>
      </c>
      <c r="E232" s="27" t="s">
        <v>28</v>
      </c>
      <c r="F232" s="27" t="s">
        <v>28</v>
      </c>
      <c r="G232" s="27" t="s">
        <v>28</v>
      </c>
      <c r="H232" s="27" t="s">
        <v>28</v>
      </c>
      <c r="I232" s="27" t="s">
        <v>28</v>
      </c>
      <c r="J232" s="27" t="s">
        <v>28</v>
      </c>
      <c r="K232" s="27" t="s">
        <v>28</v>
      </c>
      <c r="L232" s="643" t="s">
        <v>35</v>
      </c>
      <c r="M232" s="462" t="s">
        <v>29</v>
      </c>
      <c r="N232" s="63">
        <f>SUM(N234:N253)</f>
        <v>57197.125999999997</v>
      </c>
      <c r="O232" s="63">
        <f>SUM(O234:O253)</f>
        <v>57197.125999999997</v>
      </c>
      <c r="P232" s="63">
        <f t="shared" ref="P232:Q232" si="34">SUM(P234:P253)</f>
        <v>43010.344000000005</v>
      </c>
      <c r="Q232" s="63">
        <f t="shared" si="34"/>
        <v>8942.6</v>
      </c>
      <c r="R232" s="63">
        <f t="shared" ref="R232" si="35">SUM(R234:R253)</f>
        <v>9002.85</v>
      </c>
    </row>
    <row r="233" spans="1:18" s="97" customFormat="1" ht="12">
      <c r="A233" s="27" t="s">
        <v>81</v>
      </c>
      <c r="B233" s="641"/>
      <c r="C233" s="27"/>
      <c r="D233" s="27"/>
      <c r="E233" s="27"/>
      <c r="F233" s="27"/>
      <c r="G233" s="27"/>
      <c r="H233" s="27"/>
      <c r="I233" s="27"/>
      <c r="J233" s="27"/>
      <c r="K233" s="27"/>
      <c r="L233" s="641"/>
      <c r="M233" s="306"/>
      <c r="N233" s="126"/>
      <c r="O233" s="411"/>
      <c r="P233" s="126"/>
      <c r="Q233" s="126"/>
      <c r="R233" s="126"/>
    </row>
    <row r="234" spans="1:18" s="97" customFormat="1" ht="60" customHeight="1">
      <c r="A234" s="27"/>
      <c r="B234" s="641"/>
      <c r="C234" s="626" t="s">
        <v>44</v>
      </c>
      <c r="D234" s="626" t="s">
        <v>634</v>
      </c>
      <c r="E234" s="626" t="s">
        <v>45</v>
      </c>
      <c r="F234" s="727" t="s">
        <v>639</v>
      </c>
      <c r="G234" s="626" t="s">
        <v>77</v>
      </c>
      <c r="H234" s="626" t="s">
        <v>638</v>
      </c>
      <c r="I234" s="626" t="s">
        <v>112</v>
      </c>
      <c r="J234" s="626" t="s">
        <v>55</v>
      </c>
      <c r="K234" s="16" t="s">
        <v>98</v>
      </c>
      <c r="L234" s="53"/>
      <c r="M234" s="123"/>
      <c r="N234" s="51">
        <f>9+15853.499+8075.942</f>
        <v>23938.440999999999</v>
      </c>
      <c r="O234" s="412">
        <f>9+15853.499+8075.942</f>
        <v>23938.440999999999</v>
      </c>
      <c r="P234" s="51">
        <f>12406.5+7819.83+850</f>
        <v>21076.33</v>
      </c>
      <c r="Q234" s="51">
        <f>1000+7942.6</f>
        <v>8942.6</v>
      </c>
      <c r="R234" s="51">
        <f>1000+8002.85</f>
        <v>9002.85</v>
      </c>
    </row>
    <row r="235" spans="1:18" s="97" customFormat="1" ht="74.25" customHeight="1">
      <c r="A235" s="44"/>
      <c r="B235" s="643"/>
      <c r="C235" s="627" t="s">
        <v>635</v>
      </c>
      <c r="D235" s="627" t="s">
        <v>636</v>
      </c>
      <c r="E235" s="259">
        <v>34716</v>
      </c>
      <c r="F235" s="731"/>
      <c r="G235" s="627"/>
      <c r="H235" s="627"/>
      <c r="I235" s="627" t="s">
        <v>388</v>
      </c>
      <c r="J235" s="627" t="s">
        <v>55</v>
      </c>
      <c r="K235" s="627" t="s">
        <v>98</v>
      </c>
      <c r="L235" s="643"/>
      <c r="M235" s="462"/>
      <c r="N235" s="36"/>
      <c r="O235" s="417"/>
      <c r="P235" s="36"/>
      <c r="Q235" s="36"/>
      <c r="R235" s="36"/>
    </row>
    <row r="236" spans="1:18" s="96" customFormat="1" ht="72.75" customHeight="1">
      <c r="A236" s="34"/>
      <c r="B236" s="584"/>
      <c r="C236" s="627"/>
      <c r="D236" s="627"/>
      <c r="E236" s="627"/>
      <c r="F236" s="627"/>
      <c r="G236" s="627"/>
      <c r="H236" s="627"/>
      <c r="I236" s="589" t="s">
        <v>366</v>
      </c>
      <c r="J236" s="589" t="s">
        <v>55</v>
      </c>
      <c r="K236" s="5" t="s">
        <v>367</v>
      </c>
      <c r="L236" s="584"/>
      <c r="M236" s="646"/>
      <c r="N236" s="36"/>
      <c r="O236" s="417"/>
      <c r="P236" s="36"/>
      <c r="Q236" s="36"/>
      <c r="R236" s="36"/>
    </row>
    <row r="237" spans="1:18" s="97" customFormat="1" ht="58.5" customHeight="1">
      <c r="A237" s="44"/>
      <c r="B237" s="643"/>
      <c r="C237" s="627"/>
      <c r="D237" s="627"/>
      <c r="E237" s="627"/>
      <c r="F237" s="627"/>
      <c r="G237" s="627"/>
      <c r="H237" s="627"/>
      <c r="I237" s="627" t="s">
        <v>113</v>
      </c>
      <c r="J237" s="627" t="s">
        <v>55</v>
      </c>
      <c r="K237" s="289" t="s">
        <v>98</v>
      </c>
      <c r="L237" s="617"/>
      <c r="M237" s="114"/>
      <c r="N237" s="63"/>
      <c r="O237" s="441"/>
      <c r="P237" s="63"/>
      <c r="Q237" s="63"/>
      <c r="R237" s="63"/>
    </row>
    <row r="238" spans="1:18" s="97" customFormat="1" ht="105" customHeight="1">
      <c r="A238" s="44"/>
      <c r="B238" s="643"/>
      <c r="C238" s="627"/>
      <c r="D238" s="627"/>
      <c r="E238" s="627"/>
      <c r="F238" s="627"/>
      <c r="G238" s="627"/>
      <c r="H238" s="627"/>
      <c r="I238" s="627" t="s">
        <v>114</v>
      </c>
      <c r="J238" s="627" t="s">
        <v>55</v>
      </c>
      <c r="K238" s="289" t="s">
        <v>98</v>
      </c>
      <c r="L238" s="617"/>
      <c r="M238" s="114"/>
      <c r="N238" s="63"/>
      <c r="O238" s="441"/>
      <c r="P238" s="63"/>
      <c r="Q238" s="63"/>
      <c r="R238" s="63"/>
    </row>
    <row r="239" spans="1:18" s="97" customFormat="1" ht="72">
      <c r="A239" s="44"/>
      <c r="B239" s="643"/>
      <c r="C239" s="627"/>
      <c r="D239" s="627"/>
      <c r="E239" s="627"/>
      <c r="F239" s="627"/>
      <c r="G239" s="627"/>
      <c r="H239" s="627"/>
      <c r="I239" s="627" t="s">
        <v>1112</v>
      </c>
      <c r="J239" s="627" t="s">
        <v>55</v>
      </c>
      <c r="K239" s="289" t="s">
        <v>405</v>
      </c>
      <c r="L239" s="617"/>
      <c r="M239" s="114"/>
      <c r="N239" s="63"/>
      <c r="O239" s="441"/>
      <c r="P239" s="63"/>
      <c r="Q239" s="63"/>
      <c r="R239" s="63"/>
    </row>
    <row r="240" spans="1:18" s="97" customFormat="1" ht="49.5" customHeight="1">
      <c r="A240" s="44"/>
      <c r="B240" s="643"/>
      <c r="C240" s="627"/>
      <c r="D240" s="627"/>
      <c r="E240" s="627"/>
      <c r="F240" s="619"/>
      <c r="G240" s="619"/>
      <c r="H240" s="619"/>
      <c r="I240" s="627" t="s">
        <v>364</v>
      </c>
      <c r="J240" s="627" t="s">
        <v>55</v>
      </c>
      <c r="K240" s="289" t="s">
        <v>58</v>
      </c>
      <c r="L240" s="617"/>
      <c r="M240" s="114"/>
      <c r="N240" s="63"/>
      <c r="O240" s="441"/>
      <c r="P240" s="63"/>
      <c r="Q240" s="63"/>
      <c r="R240" s="63"/>
    </row>
    <row r="241" spans="1:18" s="96" customFormat="1" ht="59.25" customHeight="1">
      <c r="A241" s="43"/>
      <c r="B241" s="545" t="s">
        <v>383</v>
      </c>
      <c r="C241" s="598"/>
      <c r="D241" s="598"/>
      <c r="E241" s="598"/>
      <c r="F241" s="664" t="s">
        <v>430</v>
      </c>
      <c r="G241" s="688" t="s">
        <v>633</v>
      </c>
      <c r="H241" s="688" t="s">
        <v>431</v>
      </c>
      <c r="I241" s="598" t="s">
        <v>1245</v>
      </c>
      <c r="J241" s="598" t="s">
        <v>55</v>
      </c>
      <c r="K241" s="598" t="s">
        <v>951</v>
      </c>
      <c r="L241" s="543"/>
      <c r="M241" s="543"/>
      <c r="N241" s="36">
        <v>103</v>
      </c>
      <c r="O241" s="417">
        <v>103</v>
      </c>
      <c r="P241" s="36">
        <v>0</v>
      </c>
      <c r="Q241" s="36">
        <v>0</v>
      </c>
      <c r="R241" s="36">
        <v>0</v>
      </c>
    </row>
    <row r="242" spans="1:18" s="96" customFormat="1" ht="118.5" customHeight="1">
      <c r="A242" s="43"/>
      <c r="B242" s="545" t="s">
        <v>419</v>
      </c>
      <c r="C242" s="598"/>
      <c r="D242" s="598"/>
      <c r="E242" s="598"/>
      <c r="F242" s="664"/>
      <c r="G242" s="688"/>
      <c r="H242" s="688"/>
      <c r="I242" s="598" t="s">
        <v>1025</v>
      </c>
      <c r="J242" s="598" t="s">
        <v>55</v>
      </c>
      <c r="K242" s="598" t="s">
        <v>1026</v>
      </c>
      <c r="L242" s="543"/>
      <c r="M242" s="543"/>
      <c r="N242" s="36">
        <v>98.575999999999993</v>
      </c>
      <c r="O242" s="417">
        <v>98.575999999999993</v>
      </c>
      <c r="P242" s="36">
        <v>0</v>
      </c>
      <c r="Q242" s="36">
        <v>0</v>
      </c>
      <c r="R242" s="36">
        <v>0</v>
      </c>
    </row>
    <row r="243" spans="1:18" s="96" customFormat="1" ht="43.5" hidden="1" customHeight="1">
      <c r="A243" s="34"/>
      <c r="B243" s="648" t="s">
        <v>817</v>
      </c>
      <c r="C243" s="67"/>
      <c r="D243" s="67"/>
      <c r="E243" s="67"/>
      <c r="F243" s="692" t="s">
        <v>729</v>
      </c>
      <c r="G243" s="658" t="s">
        <v>741</v>
      </c>
      <c r="H243" s="832" t="s">
        <v>768</v>
      </c>
      <c r="I243" s="838" t="s">
        <v>821</v>
      </c>
      <c r="J243" s="598" t="s">
        <v>822</v>
      </c>
      <c r="K243" s="598" t="s">
        <v>823</v>
      </c>
      <c r="L243" s="543"/>
      <c r="M243" s="109"/>
      <c r="N243" s="36">
        <v>0</v>
      </c>
      <c r="O243" s="417">
        <v>0</v>
      </c>
      <c r="P243" s="36">
        <v>0</v>
      </c>
      <c r="Q243" s="36">
        <v>0</v>
      </c>
      <c r="R243" s="36">
        <v>0</v>
      </c>
    </row>
    <row r="244" spans="1:18" s="96" customFormat="1" ht="26.25" hidden="1" customHeight="1">
      <c r="A244" s="34"/>
      <c r="B244" s="648" t="s">
        <v>468</v>
      </c>
      <c r="C244" s="67"/>
      <c r="D244" s="67"/>
      <c r="E244" s="67"/>
      <c r="F244" s="692"/>
      <c r="G244" s="658"/>
      <c r="H244" s="832"/>
      <c r="I244" s="838"/>
      <c r="J244" s="295"/>
      <c r="K244" s="296"/>
      <c r="L244" s="543"/>
      <c r="M244" s="109"/>
      <c r="N244" s="36">
        <v>0</v>
      </c>
      <c r="O244" s="417">
        <v>0</v>
      </c>
      <c r="P244" s="36">
        <v>0</v>
      </c>
      <c r="Q244" s="36">
        <v>0</v>
      </c>
      <c r="R244" s="36">
        <v>0</v>
      </c>
    </row>
    <row r="245" spans="1:18" s="96" customFormat="1" ht="12.75" hidden="1" customHeight="1">
      <c r="A245" s="34"/>
      <c r="B245" s="648"/>
      <c r="C245" s="67"/>
      <c r="D245" s="67"/>
      <c r="E245" s="67"/>
      <c r="F245" s="692"/>
      <c r="G245" s="658"/>
      <c r="H245" s="832"/>
      <c r="I245" s="590"/>
      <c r="J245" s="295"/>
      <c r="K245" s="296"/>
      <c r="L245" s="543"/>
      <c r="M245" s="109"/>
      <c r="N245" s="36">
        <v>0</v>
      </c>
      <c r="O245" s="417">
        <v>0</v>
      </c>
      <c r="P245" s="36">
        <v>0</v>
      </c>
      <c r="Q245" s="36">
        <v>0</v>
      </c>
      <c r="R245" s="36">
        <v>0</v>
      </c>
    </row>
    <row r="246" spans="1:18" s="96" customFormat="1" ht="192" customHeight="1">
      <c r="A246" s="34"/>
      <c r="B246" s="648" t="s">
        <v>111</v>
      </c>
      <c r="C246" s="67"/>
      <c r="D246" s="67"/>
      <c r="E246" s="67"/>
      <c r="F246" s="266" t="s">
        <v>729</v>
      </c>
      <c r="G246" s="266" t="s">
        <v>1247</v>
      </c>
      <c r="H246" s="266" t="s">
        <v>768</v>
      </c>
      <c r="I246" s="551" t="s">
        <v>1319</v>
      </c>
      <c r="J246" s="551" t="s">
        <v>55</v>
      </c>
      <c r="K246" s="551" t="s">
        <v>1320</v>
      </c>
      <c r="L246" s="543"/>
      <c r="M246" s="109"/>
      <c r="N246" s="36">
        <v>21574.5</v>
      </c>
      <c r="O246" s="417">
        <v>21574.5</v>
      </c>
      <c r="P246" s="36">
        <v>21574.5</v>
      </c>
      <c r="Q246" s="36">
        <v>0</v>
      </c>
      <c r="R246" s="36">
        <v>0</v>
      </c>
    </row>
    <row r="247" spans="1:18" s="96" customFormat="1" ht="22.5" customHeight="1">
      <c r="A247" s="43"/>
      <c r="B247" s="545" t="s">
        <v>950</v>
      </c>
      <c r="C247" s="360"/>
      <c r="D247" s="360"/>
      <c r="E247" s="360"/>
      <c r="F247" s="689" t="s">
        <v>729</v>
      </c>
      <c r="G247" s="689" t="s">
        <v>1246</v>
      </c>
      <c r="H247" s="689" t="s">
        <v>768</v>
      </c>
      <c r="I247" s="672" t="s">
        <v>1028</v>
      </c>
      <c r="J247" s="672" t="s">
        <v>55</v>
      </c>
      <c r="K247" s="672" t="s">
        <v>1029</v>
      </c>
      <c r="L247" s="545" t="s">
        <v>35</v>
      </c>
      <c r="M247" s="545" t="s">
        <v>29</v>
      </c>
      <c r="N247" s="36">
        <v>20.483000000000001</v>
      </c>
      <c r="O247" s="417">
        <v>20.483000000000001</v>
      </c>
      <c r="P247" s="36">
        <v>0</v>
      </c>
      <c r="Q247" s="36">
        <v>0</v>
      </c>
      <c r="R247" s="36">
        <v>0</v>
      </c>
    </row>
    <row r="248" spans="1:18" s="96" customFormat="1" ht="63.75" customHeight="1">
      <c r="A248" s="547"/>
      <c r="B248" s="545" t="s">
        <v>816</v>
      </c>
      <c r="C248" s="43"/>
      <c r="D248" s="43"/>
      <c r="E248" s="43"/>
      <c r="F248" s="689"/>
      <c r="G248" s="689"/>
      <c r="H248" s="689"/>
      <c r="I248" s="672"/>
      <c r="J248" s="672"/>
      <c r="K248" s="672"/>
      <c r="L248" s="545" t="s">
        <v>35</v>
      </c>
      <c r="M248" s="545" t="s">
        <v>29</v>
      </c>
      <c r="N248" s="36">
        <v>100</v>
      </c>
      <c r="O248" s="417">
        <v>100</v>
      </c>
      <c r="P248" s="36">
        <v>0</v>
      </c>
      <c r="Q248" s="36">
        <v>0</v>
      </c>
      <c r="R248" s="36">
        <v>0</v>
      </c>
    </row>
    <row r="249" spans="1:18" s="96" customFormat="1" ht="132">
      <c r="A249" s="547"/>
      <c r="B249" s="545" t="s">
        <v>1020</v>
      </c>
      <c r="C249" s="43"/>
      <c r="D249" s="43"/>
      <c r="E249" s="43"/>
      <c r="F249" s="598" t="s">
        <v>1248</v>
      </c>
      <c r="G249" s="598" t="s">
        <v>55</v>
      </c>
      <c r="H249" s="598" t="s">
        <v>1250</v>
      </c>
      <c r="I249" s="598" t="s">
        <v>1111</v>
      </c>
      <c r="J249" s="598" t="s">
        <v>55</v>
      </c>
      <c r="K249" s="598" t="s">
        <v>1048</v>
      </c>
      <c r="L249" s="545" t="s">
        <v>35</v>
      </c>
      <c r="M249" s="545" t="s">
        <v>29</v>
      </c>
      <c r="N249" s="36">
        <v>1000</v>
      </c>
      <c r="O249" s="417">
        <v>1000</v>
      </c>
      <c r="P249" s="36">
        <v>0</v>
      </c>
      <c r="Q249" s="36">
        <v>0</v>
      </c>
      <c r="R249" s="36">
        <v>0</v>
      </c>
    </row>
    <row r="250" spans="1:18" s="96" customFormat="1" ht="179.25" customHeight="1">
      <c r="A250" s="547"/>
      <c r="B250" s="545" t="s">
        <v>1053</v>
      </c>
      <c r="C250" s="43"/>
      <c r="D250" s="43"/>
      <c r="E250" s="43"/>
      <c r="F250" s="598" t="s">
        <v>1249</v>
      </c>
      <c r="G250" s="598" t="s">
        <v>55</v>
      </c>
      <c r="H250" s="598" t="s">
        <v>1251</v>
      </c>
      <c r="I250" s="598" t="s">
        <v>1252</v>
      </c>
      <c r="J250" s="598" t="s">
        <v>55</v>
      </c>
      <c r="K250" s="598" t="s">
        <v>1075</v>
      </c>
      <c r="L250" s="545" t="s">
        <v>35</v>
      </c>
      <c r="M250" s="545" t="s">
        <v>29</v>
      </c>
      <c r="N250" s="36">
        <v>10000</v>
      </c>
      <c r="O250" s="417">
        <v>10000</v>
      </c>
      <c r="P250" s="36">
        <v>0</v>
      </c>
      <c r="Q250" s="36">
        <v>0</v>
      </c>
      <c r="R250" s="36">
        <v>0</v>
      </c>
    </row>
    <row r="251" spans="1:18" s="96" customFormat="1" ht="35.25" customHeight="1">
      <c r="A251" s="547"/>
      <c r="B251" s="545" t="s">
        <v>1076</v>
      </c>
      <c r="C251" s="43"/>
      <c r="D251" s="43"/>
      <c r="E251" s="43"/>
      <c r="F251" s="598"/>
      <c r="G251" s="598"/>
      <c r="H251" s="598"/>
      <c r="I251" s="767" t="s">
        <v>1306</v>
      </c>
      <c r="J251" s="767" t="s">
        <v>55</v>
      </c>
      <c r="K251" s="598" t="s">
        <v>1132</v>
      </c>
      <c r="L251" s="545" t="s">
        <v>35</v>
      </c>
      <c r="M251" s="545" t="s">
        <v>29</v>
      </c>
      <c r="N251" s="36">
        <v>285.53699999999998</v>
      </c>
      <c r="O251" s="417">
        <v>285.53699999999998</v>
      </c>
      <c r="P251" s="36">
        <v>297.13799999999998</v>
      </c>
      <c r="Q251" s="36">
        <v>0</v>
      </c>
      <c r="R251" s="36">
        <v>0</v>
      </c>
    </row>
    <row r="252" spans="1:18" s="96" customFormat="1" ht="21" customHeight="1">
      <c r="A252" s="547"/>
      <c r="B252" s="545"/>
      <c r="C252" s="43"/>
      <c r="D252" s="43"/>
      <c r="E252" s="43"/>
      <c r="F252" s="598"/>
      <c r="G252" s="598"/>
      <c r="H252" s="598"/>
      <c r="I252" s="767"/>
      <c r="J252" s="767"/>
      <c r="K252" s="598"/>
      <c r="L252" s="545" t="s">
        <v>35</v>
      </c>
      <c r="M252" s="545" t="s">
        <v>29</v>
      </c>
      <c r="N252" s="36">
        <v>18.106000000000002</v>
      </c>
      <c r="O252" s="417">
        <v>18.106000000000002</v>
      </c>
      <c r="P252" s="36">
        <v>17.975999999999999</v>
      </c>
      <c r="Q252" s="36">
        <v>0</v>
      </c>
      <c r="R252" s="36">
        <v>0</v>
      </c>
    </row>
    <row r="253" spans="1:18" s="96" customFormat="1" ht="41.25" customHeight="1">
      <c r="A253" s="547"/>
      <c r="B253" s="545" t="s">
        <v>1077</v>
      </c>
      <c r="C253" s="43"/>
      <c r="D253" s="43"/>
      <c r="E253" s="43"/>
      <c r="F253" s="598"/>
      <c r="G253" s="598"/>
      <c r="H253" s="598"/>
      <c r="I253" s="746"/>
      <c r="J253" s="746"/>
      <c r="K253" s="598"/>
      <c r="L253" s="545" t="s">
        <v>35</v>
      </c>
      <c r="M253" s="545" t="s">
        <v>29</v>
      </c>
      <c r="N253" s="36">
        <v>58.482999999999997</v>
      </c>
      <c r="O253" s="417">
        <v>58.482999999999997</v>
      </c>
      <c r="P253" s="36">
        <v>44.4</v>
      </c>
      <c r="Q253" s="36">
        <v>0</v>
      </c>
      <c r="R253" s="36">
        <v>0</v>
      </c>
    </row>
    <row r="254" spans="1:18" s="97" customFormat="1" ht="34.5" customHeight="1">
      <c r="A254" s="824" t="s">
        <v>933</v>
      </c>
      <c r="B254" s="491" t="s">
        <v>934</v>
      </c>
      <c r="C254" s="492"/>
      <c r="D254" s="492"/>
      <c r="E254" s="492"/>
      <c r="F254" s="493"/>
      <c r="G254" s="493"/>
      <c r="H254" s="493"/>
      <c r="I254" s="770" t="s">
        <v>1317</v>
      </c>
      <c r="J254" s="494" t="s">
        <v>55</v>
      </c>
      <c r="K254" s="770" t="s">
        <v>1318</v>
      </c>
      <c r="L254" s="491"/>
      <c r="M254" s="491"/>
      <c r="N254" s="495">
        <f>SUM(N255:N257)</f>
        <v>23.04</v>
      </c>
      <c r="O254" s="495">
        <f t="shared" ref="O254:R254" si="36">SUM(O255:O257)</f>
        <v>23.04</v>
      </c>
      <c r="P254" s="495">
        <f t="shared" si="36"/>
        <v>1039.02</v>
      </c>
      <c r="Q254" s="495">
        <f t="shared" si="36"/>
        <v>0</v>
      </c>
      <c r="R254" s="495">
        <f t="shared" si="36"/>
        <v>0</v>
      </c>
    </row>
    <row r="255" spans="1:18" s="97" customFormat="1" ht="12">
      <c r="A255" s="825"/>
      <c r="B255" s="498"/>
      <c r="C255" s="499"/>
      <c r="D255" s="499"/>
      <c r="E255" s="499"/>
      <c r="F255" s="490"/>
      <c r="G255" s="490"/>
      <c r="H255" s="490"/>
      <c r="I255" s="664"/>
      <c r="J255" s="490"/>
      <c r="K255" s="664"/>
      <c r="L255" s="487" t="s">
        <v>31</v>
      </c>
      <c r="M255" s="487" t="s">
        <v>36</v>
      </c>
      <c r="N255" s="417">
        <v>23.04</v>
      </c>
      <c r="O255" s="417">
        <v>23.04</v>
      </c>
      <c r="P255" s="417">
        <f>1039.02</f>
        <v>1039.02</v>
      </c>
      <c r="Q255" s="417">
        <v>0</v>
      </c>
      <c r="R255" s="417">
        <v>0</v>
      </c>
    </row>
    <row r="256" spans="1:18" s="97" customFormat="1" ht="24">
      <c r="A256" s="825"/>
      <c r="B256" s="487" t="s">
        <v>1271</v>
      </c>
      <c r="C256" s="499"/>
      <c r="D256" s="499"/>
      <c r="E256" s="499"/>
      <c r="F256" s="490"/>
      <c r="G256" s="490"/>
      <c r="H256" s="490"/>
      <c r="I256" s="664"/>
      <c r="J256" s="490"/>
      <c r="K256" s="664"/>
      <c r="L256" s="487" t="s">
        <v>31</v>
      </c>
      <c r="M256" s="487" t="s">
        <v>31</v>
      </c>
      <c r="N256" s="417">
        <v>0</v>
      </c>
      <c r="O256" s="417">
        <v>0</v>
      </c>
      <c r="P256" s="417">
        <v>0</v>
      </c>
      <c r="Q256" s="417">
        <v>0</v>
      </c>
      <c r="R256" s="417">
        <v>0</v>
      </c>
    </row>
    <row r="257" spans="1:18" s="97" customFormat="1" ht="24">
      <c r="A257" s="826"/>
      <c r="B257" s="577" t="s">
        <v>1272</v>
      </c>
      <c r="C257" s="496"/>
      <c r="D257" s="496"/>
      <c r="E257" s="496"/>
      <c r="F257" s="497"/>
      <c r="G257" s="497"/>
      <c r="H257" s="497"/>
      <c r="I257" s="771"/>
      <c r="J257" s="497"/>
      <c r="K257" s="771"/>
      <c r="L257" s="577" t="s">
        <v>31</v>
      </c>
      <c r="M257" s="577" t="s">
        <v>31</v>
      </c>
      <c r="N257" s="500">
        <v>0</v>
      </c>
      <c r="O257" s="500">
        <v>0</v>
      </c>
      <c r="P257" s="500">
        <v>0</v>
      </c>
      <c r="Q257" s="500">
        <v>0</v>
      </c>
      <c r="R257" s="500">
        <v>0</v>
      </c>
    </row>
    <row r="258" spans="1:18" s="96" customFormat="1" ht="60" customHeight="1">
      <c r="A258" s="332" t="s">
        <v>976</v>
      </c>
      <c r="B258" s="344" t="s">
        <v>889</v>
      </c>
      <c r="C258" s="345"/>
      <c r="D258" s="345"/>
      <c r="E258" s="345"/>
      <c r="F258" s="346"/>
      <c r="G258" s="346"/>
      <c r="H258" s="346"/>
      <c r="I258" s="347" t="s">
        <v>75</v>
      </c>
      <c r="J258" s="348" t="s">
        <v>55</v>
      </c>
      <c r="K258" s="349" t="s">
        <v>58</v>
      </c>
      <c r="L258" s="344" t="s">
        <v>33</v>
      </c>
      <c r="M258" s="344" t="s">
        <v>31</v>
      </c>
      <c r="N258" s="350">
        <v>0</v>
      </c>
      <c r="O258" s="446">
        <v>0</v>
      </c>
      <c r="P258" s="515">
        <v>0</v>
      </c>
      <c r="Q258" s="351">
        <v>47.8</v>
      </c>
      <c r="R258" s="351">
        <v>47.8</v>
      </c>
    </row>
    <row r="259" spans="1:18" s="97" customFormat="1" ht="108" hidden="1">
      <c r="A259" s="27" t="s">
        <v>705</v>
      </c>
      <c r="B259" s="607" t="s">
        <v>706</v>
      </c>
      <c r="C259" s="299"/>
      <c r="D259" s="299"/>
      <c r="E259" s="299"/>
      <c r="F259" s="300"/>
      <c r="G259" s="300"/>
      <c r="H259" s="300"/>
      <c r="I259" s="635" t="s">
        <v>1098</v>
      </c>
      <c r="J259" s="635" t="s">
        <v>55</v>
      </c>
      <c r="K259" s="635" t="s">
        <v>838</v>
      </c>
      <c r="L259" s="607" t="s">
        <v>33</v>
      </c>
      <c r="M259" s="607" t="s">
        <v>31</v>
      </c>
      <c r="N259" s="28">
        <v>0</v>
      </c>
      <c r="O259" s="436">
        <v>0</v>
      </c>
      <c r="P259" s="28">
        <v>0</v>
      </c>
      <c r="Q259" s="130">
        <v>0</v>
      </c>
      <c r="R259" s="130">
        <v>0</v>
      </c>
    </row>
    <row r="260" spans="1:18" s="97" customFormat="1" ht="60" hidden="1">
      <c r="A260" s="79"/>
      <c r="B260" s="608"/>
      <c r="C260" s="277"/>
      <c r="D260" s="277"/>
      <c r="E260" s="277"/>
      <c r="F260" s="278"/>
      <c r="G260" s="278"/>
      <c r="H260" s="278"/>
      <c r="I260" s="637" t="s">
        <v>841</v>
      </c>
      <c r="J260" s="637" t="s">
        <v>55</v>
      </c>
      <c r="K260" s="637" t="s">
        <v>842</v>
      </c>
      <c r="L260" s="608"/>
      <c r="M260" s="608"/>
      <c r="N260" s="80"/>
      <c r="O260" s="446"/>
      <c r="P260" s="319"/>
      <c r="Q260" s="136"/>
      <c r="R260" s="136"/>
    </row>
    <row r="261" spans="1:18" s="97" customFormat="1" ht="72">
      <c r="A261" s="27" t="s">
        <v>452</v>
      </c>
      <c r="B261" s="641" t="s">
        <v>39</v>
      </c>
      <c r="C261" s="641" t="s">
        <v>26</v>
      </c>
      <c r="D261" s="641" t="s">
        <v>26</v>
      </c>
      <c r="E261" s="641" t="s">
        <v>26</v>
      </c>
      <c r="F261" s="641" t="s">
        <v>26</v>
      </c>
      <c r="G261" s="641" t="s">
        <v>26</v>
      </c>
      <c r="H261" s="641" t="s">
        <v>26</v>
      </c>
      <c r="I261" s="641" t="s">
        <v>26</v>
      </c>
      <c r="J261" s="641" t="s">
        <v>26</v>
      </c>
      <c r="K261" s="641" t="s">
        <v>26</v>
      </c>
      <c r="L261" s="641"/>
      <c r="M261" s="306"/>
      <c r="N261" s="126">
        <f>N262+N264+N267+N268+N266</f>
        <v>66090.7</v>
      </c>
      <c r="O261" s="126">
        <f>O262+O264+O267+O268+O266</f>
        <v>66090.7</v>
      </c>
      <c r="P261" s="126">
        <f t="shared" ref="P261:Q261" si="37">P262+P264+P267+P268+P266</f>
        <v>68365.899999999994</v>
      </c>
      <c r="Q261" s="126">
        <f t="shared" si="37"/>
        <v>67972.2</v>
      </c>
      <c r="R261" s="126">
        <f t="shared" ref="R261" si="38">R262+R264+R267+R268+R266</f>
        <v>68197.2</v>
      </c>
    </row>
    <row r="262" spans="1:18" s="97" customFormat="1" ht="70.5" customHeight="1">
      <c r="A262" s="715" t="s">
        <v>561</v>
      </c>
      <c r="B262" s="725">
        <v>1118</v>
      </c>
      <c r="C262" s="656" t="s">
        <v>44</v>
      </c>
      <c r="D262" s="656" t="s">
        <v>457</v>
      </c>
      <c r="E262" s="656" t="s">
        <v>45</v>
      </c>
      <c r="F262" s="656" t="s">
        <v>639</v>
      </c>
      <c r="G262" s="656" t="s">
        <v>637</v>
      </c>
      <c r="H262" s="656" t="s">
        <v>638</v>
      </c>
      <c r="I262" s="566" t="s">
        <v>742</v>
      </c>
      <c r="J262" s="566" t="s">
        <v>55</v>
      </c>
      <c r="K262" s="566" t="s">
        <v>98</v>
      </c>
      <c r="L262" s="754" t="s">
        <v>35</v>
      </c>
      <c r="M262" s="756" t="s">
        <v>29</v>
      </c>
      <c r="N262" s="695">
        <v>15605.3</v>
      </c>
      <c r="O262" s="695">
        <v>15605.3</v>
      </c>
      <c r="P262" s="695">
        <v>15966.7</v>
      </c>
      <c r="Q262" s="695">
        <v>15913.8</v>
      </c>
      <c r="R262" s="854">
        <v>15913.8</v>
      </c>
    </row>
    <row r="263" spans="1:18" s="97" customFormat="1" ht="108.75" customHeight="1">
      <c r="A263" s="716"/>
      <c r="B263" s="827"/>
      <c r="C263" s="660"/>
      <c r="D263" s="660"/>
      <c r="E263" s="660"/>
      <c r="F263" s="660"/>
      <c r="G263" s="660"/>
      <c r="H263" s="660"/>
      <c r="I263" s="566" t="s">
        <v>114</v>
      </c>
      <c r="J263" s="566" t="s">
        <v>55</v>
      </c>
      <c r="K263" s="566" t="s">
        <v>1253</v>
      </c>
      <c r="L263" s="755"/>
      <c r="M263" s="757"/>
      <c r="N263" s="696"/>
      <c r="O263" s="696"/>
      <c r="P263" s="696"/>
      <c r="Q263" s="696"/>
      <c r="R263" s="855"/>
    </row>
    <row r="264" spans="1:18" s="97" customFormat="1" ht="48.75" customHeight="1">
      <c r="A264" s="27" t="s">
        <v>562</v>
      </c>
      <c r="B264" s="641">
        <v>1119</v>
      </c>
      <c r="C264" s="566" t="s">
        <v>44</v>
      </c>
      <c r="D264" s="566" t="s">
        <v>640</v>
      </c>
      <c r="E264" s="566" t="s">
        <v>45</v>
      </c>
      <c r="F264" s="566"/>
      <c r="G264" s="566"/>
      <c r="H264" s="566"/>
      <c r="I264" s="566" t="s">
        <v>743</v>
      </c>
      <c r="J264" s="566" t="s">
        <v>55</v>
      </c>
      <c r="K264" s="566" t="s">
        <v>456</v>
      </c>
      <c r="L264" s="607" t="s">
        <v>35</v>
      </c>
      <c r="M264" s="607" t="s">
        <v>29</v>
      </c>
      <c r="N264" s="28">
        <f>7185.1+2276.6+4623.2+8183.9+4097.5+24118.1</f>
        <v>50484.4</v>
      </c>
      <c r="O264" s="447">
        <v>50484.4</v>
      </c>
      <c r="P264" s="318">
        <f>24646.2+27752</f>
        <v>52398.2</v>
      </c>
      <c r="Q264" s="130">
        <v>52058.400000000001</v>
      </c>
      <c r="R264" s="130">
        <v>52283.4</v>
      </c>
    </row>
    <row r="265" spans="1:18" s="97" customFormat="1" ht="60">
      <c r="A265" s="79"/>
      <c r="B265" s="642"/>
      <c r="C265" s="567"/>
      <c r="D265" s="567"/>
      <c r="E265" s="567"/>
      <c r="F265" s="567"/>
      <c r="G265" s="567"/>
      <c r="H265" s="567"/>
      <c r="I265" s="567" t="s">
        <v>123</v>
      </c>
      <c r="J265" s="567" t="s">
        <v>55</v>
      </c>
      <c r="K265" s="567" t="s">
        <v>456</v>
      </c>
      <c r="L265" s="608"/>
      <c r="M265" s="608"/>
      <c r="N265" s="80"/>
      <c r="O265" s="446"/>
      <c r="P265" s="319"/>
      <c r="Q265" s="136"/>
      <c r="R265" s="136"/>
    </row>
    <row r="266" spans="1:18" s="97" customFormat="1" ht="60">
      <c r="A266" s="29" t="s">
        <v>1019</v>
      </c>
      <c r="B266" s="30">
        <v>1146</v>
      </c>
      <c r="C266" s="610"/>
      <c r="D266" s="610"/>
      <c r="E266" s="610"/>
      <c r="F266" s="610"/>
      <c r="G266" s="610"/>
      <c r="H266" s="610"/>
      <c r="I266" s="610" t="s">
        <v>1083</v>
      </c>
      <c r="J266" s="610" t="s">
        <v>55</v>
      </c>
      <c r="K266" s="610" t="s">
        <v>1084</v>
      </c>
      <c r="L266" s="607" t="s">
        <v>29</v>
      </c>
      <c r="M266" s="644" t="s">
        <v>23</v>
      </c>
      <c r="N266" s="172">
        <v>1</v>
      </c>
      <c r="O266" s="416">
        <v>1</v>
      </c>
      <c r="P266" s="172">
        <v>1</v>
      </c>
      <c r="Q266" s="381">
        <v>0</v>
      </c>
      <c r="R266" s="381">
        <v>0</v>
      </c>
    </row>
    <row r="267" spans="1:18" s="97" customFormat="1" ht="60" hidden="1">
      <c r="A267" s="27" t="s">
        <v>500</v>
      </c>
      <c r="B267" s="641">
        <v>1148</v>
      </c>
      <c r="C267" s="656" t="s">
        <v>44</v>
      </c>
      <c r="D267" s="656" t="s">
        <v>458</v>
      </c>
      <c r="E267" s="656" t="s">
        <v>45</v>
      </c>
      <c r="F267" s="656"/>
      <c r="G267" s="656"/>
      <c r="H267" s="656"/>
      <c r="I267" s="656" t="s">
        <v>112</v>
      </c>
      <c r="J267" s="656" t="s">
        <v>55</v>
      </c>
      <c r="K267" s="656" t="s">
        <v>98</v>
      </c>
      <c r="L267" s="607" t="s">
        <v>29</v>
      </c>
      <c r="M267" s="644" t="s">
        <v>30</v>
      </c>
      <c r="N267" s="126">
        <v>0</v>
      </c>
      <c r="O267" s="411"/>
      <c r="P267" s="126"/>
      <c r="Q267" s="126">
        <v>0</v>
      </c>
      <c r="R267" s="126">
        <v>0</v>
      </c>
    </row>
    <row r="268" spans="1:18" s="97" customFormat="1" ht="60" hidden="1">
      <c r="A268" s="27" t="s">
        <v>501</v>
      </c>
      <c r="B268" s="641">
        <v>1149</v>
      </c>
      <c r="C268" s="694"/>
      <c r="D268" s="694"/>
      <c r="E268" s="694"/>
      <c r="F268" s="694"/>
      <c r="G268" s="694"/>
      <c r="H268" s="694"/>
      <c r="I268" s="694"/>
      <c r="J268" s="694"/>
      <c r="K268" s="694"/>
      <c r="L268" s="607" t="s">
        <v>29</v>
      </c>
      <c r="M268" s="644" t="s">
        <v>30</v>
      </c>
      <c r="N268" s="126">
        <v>0</v>
      </c>
      <c r="O268" s="411"/>
      <c r="P268" s="126"/>
      <c r="Q268" s="126">
        <v>0</v>
      </c>
      <c r="R268" s="126">
        <v>0</v>
      </c>
    </row>
    <row r="269" spans="1:18" s="97" customFormat="1" ht="144.75" customHeight="1">
      <c r="A269" s="27" t="s">
        <v>977</v>
      </c>
      <c r="B269" s="641">
        <v>1200</v>
      </c>
      <c r="C269" s="641" t="s">
        <v>26</v>
      </c>
      <c r="D269" s="641" t="s">
        <v>26</v>
      </c>
      <c r="E269" s="641" t="s">
        <v>26</v>
      </c>
      <c r="F269" s="641" t="s">
        <v>26</v>
      </c>
      <c r="G269" s="641" t="s">
        <v>26</v>
      </c>
      <c r="H269" s="641" t="s">
        <v>26</v>
      </c>
      <c r="I269" s="641" t="s">
        <v>26</v>
      </c>
      <c r="J269" s="641" t="s">
        <v>26</v>
      </c>
      <c r="K269" s="641" t="s">
        <v>26</v>
      </c>
      <c r="L269" s="641"/>
      <c r="M269" s="306"/>
      <c r="N269" s="126">
        <f>N270+N279+N285+N286+N288+N289+N295+N296+N297+N299+N300+N301+N312+N315+N324+N319</f>
        <v>157850.69699999999</v>
      </c>
      <c r="O269" s="126">
        <f>O270+O279+O285+O286+O288+O289+O295+O296+O297+O299+O300+O301+O312+O315+O324+O319</f>
        <v>153763.59599999999</v>
      </c>
      <c r="P269" s="126">
        <f>P270+P279+P285+P286+P288+P289+P295+P296+P297+P299+P300+P301+P312+P315+P324+P319</f>
        <v>156088.853</v>
      </c>
      <c r="Q269" s="126">
        <f>Q270+Q279+Q285+Q286+Q288+Q289+Q295+Q296+Q297+Q299+Q300+Q301+Q312+Q315+Q324+Q319</f>
        <v>132666.19399999999</v>
      </c>
      <c r="R269" s="126">
        <f>R270+R279+R285+R286+R288+R289+R295+R296+R297+R299+R300+R301+R312+R315+R324+R319</f>
        <v>152516.6</v>
      </c>
    </row>
    <row r="270" spans="1:18" s="97" customFormat="1" ht="60">
      <c r="A270" s="27" t="s">
        <v>502</v>
      </c>
      <c r="B270" s="641">
        <v>1201</v>
      </c>
      <c r="C270" s="641"/>
      <c r="D270" s="641"/>
      <c r="E270" s="641"/>
      <c r="F270" s="641"/>
      <c r="G270" s="641"/>
      <c r="H270" s="641"/>
      <c r="I270" s="641"/>
      <c r="J270" s="641"/>
      <c r="K270" s="641"/>
      <c r="L270" s="641"/>
      <c r="M270" s="306"/>
      <c r="N270" s="126">
        <f t="shared" ref="N270:Q270" si="39">SUM(N272:N278)</f>
        <v>42486.624000000003</v>
      </c>
      <c r="O270" s="126">
        <f t="shared" si="39"/>
        <v>41349.465000000004</v>
      </c>
      <c r="P270" s="126">
        <f t="shared" si="39"/>
        <v>42390.378000000004</v>
      </c>
      <c r="Q270" s="126">
        <f t="shared" si="39"/>
        <v>35915.589</v>
      </c>
      <c r="R270" s="126">
        <f t="shared" ref="R270" si="40">SUM(R272:R278)</f>
        <v>40262.559999999998</v>
      </c>
    </row>
    <row r="271" spans="1:18" s="97" customFormat="1" ht="12">
      <c r="A271" s="27" t="s">
        <v>81</v>
      </c>
      <c r="B271" s="641"/>
      <c r="C271" s="641"/>
      <c r="D271" s="641"/>
      <c r="E271" s="641"/>
      <c r="F271" s="641"/>
      <c r="G271" s="641"/>
      <c r="H271" s="641"/>
      <c r="I271" s="641"/>
      <c r="J271" s="641"/>
      <c r="K271" s="641"/>
      <c r="L271" s="641"/>
      <c r="M271" s="306"/>
      <c r="N271" s="126"/>
      <c r="O271" s="411"/>
      <c r="P271" s="126"/>
      <c r="Q271" s="126"/>
      <c r="R271" s="126"/>
    </row>
    <row r="272" spans="1:18" s="96" customFormat="1" ht="24" customHeight="1">
      <c r="A272" s="41"/>
      <c r="B272" s="566"/>
      <c r="C272" s="662" t="s">
        <v>49</v>
      </c>
      <c r="D272" s="662" t="s">
        <v>115</v>
      </c>
      <c r="E272" s="830" t="s">
        <v>50</v>
      </c>
      <c r="F272" s="662" t="s">
        <v>323</v>
      </c>
      <c r="G272" s="662" t="s">
        <v>116</v>
      </c>
      <c r="H272" s="662" t="s">
        <v>51</v>
      </c>
      <c r="I272" s="662" t="s">
        <v>117</v>
      </c>
      <c r="J272" s="662" t="s">
        <v>118</v>
      </c>
      <c r="K272" s="662" t="s">
        <v>119</v>
      </c>
      <c r="L272" s="35" t="s">
        <v>29</v>
      </c>
      <c r="M272" s="108" t="s">
        <v>32</v>
      </c>
      <c r="N272" s="51">
        <v>559.1</v>
      </c>
      <c r="O272" s="412">
        <v>558.98699999999997</v>
      </c>
      <c r="P272" s="51">
        <v>571.58000000000004</v>
      </c>
      <c r="Q272" s="51">
        <v>571.58000000000004</v>
      </c>
      <c r="R272" s="51">
        <v>571.58000000000004</v>
      </c>
    </row>
    <row r="273" spans="1:18" s="96" customFormat="1" ht="24" customHeight="1">
      <c r="A273" s="34"/>
      <c r="B273" s="584"/>
      <c r="C273" s="672"/>
      <c r="D273" s="672"/>
      <c r="E273" s="831"/>
      <c r="F273" s="672"/>
      <c r="G273" s="672"/>
      <c r="H273" s="672"/>
      <c r="I273" s="672"/>
      <c r="J273" s="672"/>
      <c r="K273" s="672"/>
      <c r="L273" s="543" t="s">
        <v>29</v>
      </c>
      <c r="M273" s="109" t="s">
        <v>36</v>
      </c>
      <c r="N273" s="36">
        <v>895.1</v>
      </c>
      <c r="O273" s="417">
        <v>892.79200000000003</v>
      </c>
      <c r="P273" s="36">
        <v>813.2</v>
      </c>
      <c r="Q273" s="36">
        <v>874</v>
      </c>
      <c r="R273" s="36">
        <v>876</v>
      </c>
    </row>
    <row r="274" spans="1:18" s="96" customFormat="1" ht="60" customHeight="1">
      <c r="A274" s="34"/>
      <c r="B274" s="584"/>
      <c r="C274" s="560" t="s">
        <v>44</v>
      </c>
      <c r="D274" s="560" t="s">
        <v>595</v>
      </c>
      <c r="E274" s="593" t="s">
        <v>120</v>
      </c>
      <c r="F274" s="560"/>
      <c r="G274" s="560"/>
      <c r="H274" s="560"/>
      <c r="I274" s="560" t="s">
        <v>596</v>
      </c>
      <c r="J274" s="560" t="s">
        <v>597</v>
      </c>
      <c r="K274" s="560" t="s">
        <v>48</v>
      </c>
      <c r="L274" s="543" t="s">
        <v>29</v>
      </c>
      <c r="M274" s="109" t="s">
        <v>33</v>
      </c>
      <c r="N274" s="36">
        <f>23988.938+891.951+58.991</f>
        <v>24939.88</v>
      </c>
      <c r="O274" s="417">
        <f>878.917+23104.467+58.991</f>
        <v>24042.375000000004</v>
      </c>
      <c r="P274" s="36">
        <f>911.4+23324.806</f>
        <v>24236.206000000002</v>
      </c>
      <c r="Q274" s="36">
        <f>22997.28</f>
        <v>22997.279999999999</v>
      </c>
      <c r="R274" s="36">
        <v>23059.279999999999</v>
      </c>
    </row>
    <row r="275" spans="1:18" s="96" customFormat="1" ht="71.25" customHeight="1">
      <c r="A275" s="34"/>
      <c r="B275" s="584"/>
      <c r="C275" s="560" t="s">
        <v>578</v>
      </c>
      <c r="D275" s="560" t="s">
        <v>579</v>
      </c>
      <c r="E275" s="593" t="s">
        <v>580</v>
      </c>
      <c r="F275" s="560"/>
      <c r="G275" s="560"/>
      <c r="H275" s="560"/>
      <c r="I275" s="560" t="s">
        <v>1254</v>
      </c>
      <c r="J275" s="560" t="s">
        <v>55</v>
      </c>
      <c r="K275" s="560" t="s">
        <v>58</v>
      </c>
      <c r="L275" s="545" t="s">
        <v>29</v>
      </c>
      <c r="M275" s="117" t="s">
        <v>30</v>
      </c>
      <c r="N275" s="36">
        <f>6089.63+280.8</f>
        <v>6370.43</v>
      </c>
      <c r="O275" s="417">
        <f>5998.765+280.795</f>
        <v>6279.56</v>
      </c>
      <c r="P275" s="36">
        <f>6091.775+259.7</f>
        <v>6351.4749999999995</v>
      </c>
      <c r="Q275" s="36">
        <f>5868.7+259.7</f>
        <v>6128.4</v>
      </c>
      <c r="R275" s="36">
        <f>5855.4+259.7</f>
        <v>6115.0999999999995</v>
      </c>
    </row>
    <row r="276" spans="1:18" s="96" customFormat="1" ht="84">
      <c r="A276" s="34"/>
      <c r="B276" s="584"/>
      <c r="C276" s="551" t="s">
        <v>613</v>
      </c>
      <c r="D276" s="551" t="s">
        <v>614</v>
      </c>
      <c r="E276" s="589" t="s">
        <v>197</v>
      </c>
      <c r="F276" s="551"/>
      <c r="G276" s="551"/>
      <c r="H276" s="551"/>
      <c r="I276" s="551" t="s">
        <v>745</v>
      </c>
      <c r="J276" s="551" t="s">
        <v>121</v>
      </c>
      <c r="K276" s="551" t="s">
        <v>122</v>
      </c>
      <c r="L276" s="584" t="s">
        <v>37</v>
      </c>
      <c r="M276" s="584" t="s">
        <v>34</v>
      </c>
      <c r="N276" s="42">
        <f>6398.265+8.592</f>
        <v>6406.857</v>
      </c>
      <c r="O276" s="435">
        <f>6326.566+8.592</f>
        <v>6335.1579999999994</v>
      </c>
      <c r="P276" s="42">
        <f>6501.93+810.462</f>
        <v>7312.3919999999998</v>
      </c>
      <c r="Q276" s="42">
        <v>2235.1289999999999</v>
      </c>
      <c r="R276" s="42">
        <v>6527.1</v>
      </c>
    </row>
    <row r="277" spans="1:18" s="96" customFormat="1" ht="72">
      <c r="A277" s="34"/>
      <c r="B277" s="584"/>
      <c r="C277" s="551"/>
      <c r="D277" s="551"/>
      <c r="E277" s="551"/>
      <c r="F277" s="551"/>
      <c r="G277" s="551"/>
      <c r="H277" s="551"/>
      <c r="I277" s="551" t="s">
        <v>744</v>
      </c>
      <c r="J277" s="589" t="s">
        <v>55</v>
      </c>
      <c r="K277" s="5" t="s">
        <v>98</v>
      </c>
      <c r="L277" s="584" t="s">
        <v>35</v>
      </c>
      <c r="M277" s="584" t="s">
        <v>33</v>
      </c>
      <c r="N277" s="42">
        <v>3313.9270000000001</v>
      </c>
      <c r="O277" s="435">
        <v>3239.2649999999999</v>
      </c>
      <c r="P277" s="42">
        <v>3105</v>
      </c>
      <c r="Q277" s="42">
        <v>3109.2</v>
      </c>
      <c r="R277" s="42">
        <v>3113.5</v>
      </c>
    </row>
    <row r="278" spans="1:18" s="96" customFormat="1" ht="12">
      <c r="A278" s="37"/>
      <c r="B278" s="567"/>
      <c r="C278" s="569"/>
      <c r="D278" s="569"/>
      <c r="E278" s="569"/>
      <c r="F278" s="569"/>
      <c r="G278" s="569"/>
      <c r="H278" s="569"/>
      <c r="I278" s="569"/>
      <c r="J278" s="284"/>
      <c r="K278" s="150"/>
      <c r="L278" s="567">
        <v>10</v>
      </c>
      <c r="M278" s="584" t="s">
        <v>33</v>
      </c>
      <c r="N278" s="47">
        <v>1.33</v>
      </c>
      <c r="O278" s="405">
        <v>1.3280000000000001</v>
      </c>
      <c r="P278" s="47">
        <v>0.52500000000000002</v>
      </c>
      <c r="Q278" s="47">
        <v>0</v>
      </c>
      <c r="R278" s="47">
        <v>0</v>
      </c>
    </row>
    <row r="279" spans="1:18" s="97" customFormat="1" ht="60">
      <c r="A279" s="29" t="s">
        <v>503</v>
      </c>
      <c r="B279" s="30">
        <v>1202</v>
      </c>
      <c r="C279" s="180"/>
      <c r="D279" s="180"/>
      <c r="E279" s="180"/>
      <c r="F279" s="180"/>
      <c r="G279" s="180"/>
      <c r="H279" s="180"/>
      <c r="I279" s="180"/>
      <c r="J279" s="181"/>
      <c r="K279" s="182"/>
      <c r="L279" s="30"/>
      <c r="M279" s="641"/>
      <c r="N279" s="28">
        <f t="shared" ref="N279:Q279" si="41">SUM(N280:N284)</f>
        <v>73258.439999999988</v>
      </c>
      <c r="O279" s="28">
        <f t="shared" si="41"/>
        <v>72918.554000000004</v>
      </c>
      <c r="P279" s="28">
        <f t="shared" si="41"/>
        <v>69699.5</v>
      </c>
      <c r="Q279" s="28">
        <f t="shared" si="41"/>
        <v>55452.166000000005</v>
      </c>
      <c r="R279" s="28">
        <f t="shared" ref="R279" si="42">SUM(R280:R284)</f>
        <v>69624.3</v>
      </c>
    </row>
    <row r="280" spans="1:18" s="96" customFormat="1" ht="156">
      <c r="A280" s="41"/>
      <c r="B280" s="566"/>
      <c r="C280" s="550" t="s">
        <v>49</v>
      </c>
      <c r="D280" s="550" t="s">
        <v>115</v>
      </c>
      <c r="E280" s="582" t="s">
        <v>50</v>
      </c>
      <c r="F280" s="550" t="s">
        <v>323</v>
      </c>
      <c r="G280" s="550" t="s">
        <v>116</v>
      </c>
      <c r="H280" s="550" t="s">
        <v>51</v>
      </c>
      <c r="I280" s="550" t="s">
        <v>996</v>
      </c>
      <c r="J280" s="550" t="s">
        <v>55</v>
      </c>
      <c r="K280" s="550" t="s">
        <v>436</v>
      </c>
      <c r="L280" s="119" t="s">
        <v>29</v>
      </c>
      <c r="M280" s="478" t="s">
        <v>32</v>
      </c>
      <c r="N280" s="451">
        <v>2326.5</v>
      </c>
      <c r="O280" s="451">
        <v>2326.4850000000001</v>
      </c>
      <c r="P280" s="451">
        <v>1893</v>
      </c>
      <c r="Q280" s="451">
        <v>1893</v>
      </c>
      <c r="R280" s="451">
        <v>1893</v>
      </c>
    </row>
    <row r="281" spans="1:18" s="96" customFormat="1" ht="108">
      <c r="A281" s="34"/>
      <c r="B281" s="584"/>
      <c r="C281" s="551" t="s">
        <v>578</v>
      </c>
      <c r="D281" s="551" t="s">
        <v>579</v>
      </c>
      <c r="E281" s="557" t="s">
        <v>580</v>
      </c>
      <c r="F281" s="551"/>
      <c r="G281" s="551"/>
      <c r="H281" s="551"/>
      <c r="I281" s="565" t="s">
        <v>117</v>
      </c>
      <c r="J281" s="551" t="s">
        <v>118</v>
      </c>
      <c r="K281" s="551" t="s">
        <v>119</v>
      </c>
      <c r="L281" s="119" t="s">
        <v>29</v>
      </c>
      <c r="M281" s="553" t="s">
        <v>33</v>
      </c>
      <c r="N281" s="89">
        <v>33635.737999999998</v>
      </c>
      <c r="O281" s="89">
        <v>33455.084000000003</v>
      </c>
      <c r="P281" s="89">
        <v>30781.3</v>
      </c>
      <c r="Q281" s="89">
        <v>30714</v>
      </c>
      <c r="R281" s="89">
        <v>30714</v>
      </c>
    </row>
    <row r="282" spans="1:18" s="96" customFormat="1" ht="70.5" customHeight="1">
      <c r="A282" s="34"/>
      <c r="B282" s="584"/>
      <c r="C282" s="551" t="s">
        <v>325</v>
      </c>
      <c r="D282" s="551" t="s">
        <v>598</v>
      </c>
      <c r="E282" s="551" t="s">
        <v>52</v>
      </c>
      <c r="F282" s="551" t="s">
        <v>584</v>
      </c>
      <c r="G282" s="551" t="s">
        <v>599</v>
      </c>
      <c r="H282" s="551" t="s">
        <v>53</v>
      </c>
      <c r="I282" s="560" t="s">
        <v>1254</v>
      </c>
      <c r="J282" s="560" t="s">
        <v>55</v>
      </c>
      <c r="K282" s="560" t="s">
        <v>58</v>
      </c>
      <c r="L282" s="119" t="s">
        <v>29</v>
      </c>
      <c r="M282" s="553" t="s">
        <v>30</v>
      </c>
      <c r="N282" s="89">
        <f>14777.844+934.133</f>
        <v>15711.976999999999</v>
      </c>
      <c r="O282" s="89">
        <f>14754.506+933.784</f>
        <v>15688.289999999999</v>
      </c>
      <c r="P282" s="89">
        <f>14580.3+860.1</f>
        <v>15440.4</v>
      </c>
      <c r="Q282" s="89">
        <f>14576.3+860.1</f>
        <v>15436.4</v>
      </c>
      <c r="R282" s="89">
        <f>14576.3+860.1</f>
        <v>15436.4</v>
      </c>
    </row>
    <row r="283" spans="1:18" s="96" customFormat="1" ht="84">
      <c r="A283" s="34"/>
      <c r="B283" s="584"/>
      <c r="C283" s="560" t="s">
        <v>613</v>
      </c>
      <c r="D283" s="560" t="s">
        <v>614</v>
      </c>
      <c r="E283" s="611" t="s">
        <v>197</v>
      </c>
      <c r="F283" s="551"/>
      <c r="G283" s="551"/>
      <c r="H283" s="551"/>
      <c r="I283" s="560" t="s">
        <v>745</v>
      </c>
      <c r="J283" s="560" t="s">
        <v>121</v>
      </c>
      <c r="K283" s="560" t="s">
        <v>122</v>
      </c>
      <c r="L283" s="119" t="s">
        <v>37</v>
      </c>
      <c r="M283" s="553" t="s">
        <v>34</v>
      </c>
      <c r="N283" s="89">
        <v>13634.7</v>
      </c>
      <c r="O283" s="89">
        <v>13566.37</v>
      </c>
      <c r="P283" s="89">
        <v>14247</v>
      </c>
      <c r="Q283" s="89">
        <v>70.965999999999994</v>
      </c>
      <c r="R283" s="89">
        <v>14243.1</v>
      </c>
    </row>
    <row r="284" spans="1:18" s="96" customFormat="1" ht="72">
      <c r="A284" s="37"/>
      <c r="B284" s="567"/>
      <c r="C284" s="569"/>
      <c r="D284" s="569"/>
      <c r="E284" s="569"/>
      <c r="F284" s="569"/>
      <c r="G284" s="569"/>
      <c r="H284" s="569"/>
      <c r="I284" s="551" t="s">
        <v>744</v>
      </c>
      <c r="J284" s="589" t="s">
        <v>55</v>
      </c>
      <c r="K284" s="5" t="s">
        <v>98</v>
      </c>
      <c r="L284" s="119" t="s">
        <v>35</v>
      </c>
      <c r="M284" s="553" t="s">
        <v>33</v>
      </c>
      <c r="N284" s="89">
        <v>7949.5249999999996</v>
      </c>
      <c r="O284" s="89">
        <v>7882.3249999999998</v>
      </c>
      <c r="P284" s="89">
        <v>7337.8</v>
      </c>
      <c r="Q284" s="89">
        <v>7337.8</v>
      </c>
      <c r="R284" s="89">
        <v>7337.8</v>
      </c>
    </row>
    <row r="285" spans="1:18" s="97" customFormat="1" ht="72">
      <c r="A285" s="27" t="s">
        <v>504</v>
      </c>
      <c r="B285" s="641">
        <v>1203</v>
      </c>
      <c r="C285" s="183"/>
      <c r="D285" s="183"/>
      <c r="E285" s="183"/>
      <c r="F285" s="183"/>
      <c r="G285" s="183"/>
      <c r="H285" s="183"/>
      <c r="I285" s="183"/>
      <c r="J285" s="184"/>
      <c r="K285" s="185"/>
      <c r="L285" s="579"/>
      <c r="M285" s="579"/>
      <c r="N285" s="84"/>
      <c r="O285" s="84"/>
      <c r="P285" s="84"/>
      <c r="Q285" s="84"/>
      <c r="R285" s="84"/>
    </row>
    <row r="286" spans="1:18" s="97" customFormat="1" ht="59.25" customHeight="1">
      <c r="A286" s="715" t="s">
        <v>505</v>
      </c>
      <c r="B286" s="725">
        <v>1204</v>
      </c>
      <c r="C286" s="550" t="s">
        <v>44</v>
      </c>
      <c r="D286" s="550" t="s">
        <v>329</v>
      </c>
      <c r="E286" s="582" t="s">
        <v>120</v>
      </c>
      <c r="F286" s="27" t="s">
        <v>28</v>
      </c>
      <c r="G286" s="27" t="s">
        <v>28</v>
      </c>
      <c r="H286" s="27" t="s">
        <v>28</v>
      </c>
      <c r="I286" s="566" t="s">
        <v>333</v>
      </c>
      <c r="J286" s="41" t="s">
        <v>55</v>
      </c>
      <c r="K286" s="158" t="s">
        <v>334</v>
      </c>
      <c r="L286" s="396" t="s">
        <v>23</v>
      </c>
      <c r="M286" s="462" t="s">
        <v>29</v>
      </c>
      <c r="N286" s="63">
        <v>64.408000000000001</v>
      </c>
      <c r="O286" s="441">
        <v>64.408000000000001</v>
      </c>
      <c r="P286" s="63">
        <v>0</v>
      </c>
      <c r="Q286" s="63">
        <v>0</v>
      </c>
      <c r="R286" s="63">
        <v>0</v>
      </c>
    </row>
    <row r="287" spans="1:18" s="97" customFormat="1" ht="48" customHeight="1">
      <c r="A287" s="734"/>
      <c r="B287" s="828"/>
      <c r="C287" s="569"/>
      <c r="D287" s="569"/>
      <c r="E287" s="583"/>
      <c r="F287" s="79"/>
      <c r="G287" s="79"/>
      <c r="H287" s="79"/>
      <c r="I287" s="567" t="s">
        <v>335</v>
      </c>
      <c r="J287" s="37" t="s">
        <v>55</v>
      </c>
      <c r="K287" s="567" t="s">
        <v>336</v>
      </c>
      <c r="L287" s="642"/>
      <c r="M287" s="124"/>
      <c r="N287" s="55"/>
      <c r="O287" s="448"/>
      <c r="P287" s="320"/>
      <c r="Q287" s="56"/>
      <c r="R287" s="56"/>
    </row>
    <row r="288" spans="1:18" s="97" customFormat="1" ht="72" customHeight="1">
      <c r="A288" s="27" t="s">
        <v>506</v>
      </c>
      <c r="B288" s="641">
        <v>1206</v>
      </c>
      <c r="C288" s="18" t="s">
        <v>44</v>
      </c>
      <c r="D288" s="18" t="s">
        <v>328</v>
      </c>
      <c r="E288" s="18" t="s">
        <v>45</v>
      </c>
      <c r="F288" s="18"/>
      <c r="G288" s="18"/>
      <c r="H288" s="18"/>
      <c r="I288" s="18" t="s">
        <v>1351</v>
      </c>
      <c r="J288" s="18" t="s">
        <v>55</v>
      </c>
      <c r="K288" s="222" t="s">
        <v>48</v>
      </c>
      <c r="L288" s="186" t="s">
        <v>29</v>
      </c>
      <c r="M288" s="187" t="s">
        <v>33</v>
      </c>
      <c r="N288" s="263">
        <v>910</v>
      </c>
      <c r="O288" s="263">
        <v>910</v>
      </c>
      <c r="P288" s="263">
        <v>910</v>
      </c>
      <c r="Q288" s="263">
        <v>910</v>
      </c>
      <c r="R288" s="263">
        <v>910</v>
      </c>
    </row>
    <row r="289" spans="1:18" s="97" customFormat="1" ht="121.5" customHeight="1">
      <c r="A289" s="27" t="s">
        <v>507</v>
      </c>
      <c r="B289" s="641">
        <v>1208</v>
      </c>
      <c r="C289" s="27" t="s">
        <v>28</v>
      </c>
      <c r="D289" s="27" t="s">
        <v>28</v>
      </c>
      <c r="E289" s="27" t="s">
        <v>28</v>
      </c>
      <c r="F289" s="27" t="s">
        <v>28</v>
      </c>
      <c r="G289" s="27" t="s">
        <v>28</v>
      </c>
      <c r="H289" s="27" t="s">
        <v>28</v>
      </c>
      <c r="I289" s="27" t="s">
        <v>28</v>
      </c>
      <c r="J289" s="27" t="s">
        <v>28</v>
      </c>
      <c r="K289" s="27" t="s">
        <v>28</v>
      </c>
      <c r="L289" s="641" t="s">
        <v>29</v>
      </c>
      <c r="M289" s="306" t="s">
        <v>23</v>
      </c>
      <c r="N289" s="126">
        <f t="shared" ref="N289:Q289" si="43">SUM(N291:N294)</f>
        <v>12028.964</v>
      </c>
      <c r="O289" s="126">
        <f t="shared" si="43"/>
        <v>11990.568000000001</v>
      </c>
      <c r="P289" s="126">
        <f t="shared" si="43"/>
        <v>11730.3</v>
      </c>
      <c r="Q289" s="126">
        <f t="shared" si="43"/>
        <v>11447.900000000001</v>
      </c>
      <c r="R289" s="126">
        <f t="shared" ref="R289" si="44">SUM(R291:R294)</f>
        <v>11502.3</v>
      </c>
    </row>
    <row r="290" spans="1:18" s="96" customFormat="1" ht="12">
      <c r="A290" s="41" t="s">
        <v>81</v>
      </c>
      <c r="B290" s="566"/>
      <c r="C290" s="41"/>
      <c r="D290" s="41"/>
      <c r="E290" s="41"/>
      <c r="F290" s="41"/>
      <c r="G290" s="41"/>
      <c r="H290" s="41"/>
      <c r="I290" s="41"/>
      <c r="J290" s="41"/>
      <c r="K290" s="41"/>
      <c r="L290" s="566"/>
      <c r="M290" s="601"/>
      <c r="N290" s="51"/>
      <c r="O290" s="412"/>
      <c r="P290" s="51"/>
      <c r="Q290" s="51"/>
      <c r="R290" s="51"/>
    </row>
    <row r="291" spans="1:18" s="96" customFormat="1" ht="50.25" customHeight="1">
      <c r="A291" s="41"/>
      <c r="B291" s="566"/>
      <c r="C291" s="562" t="s">
        <v>44</v>
      </c>
      <c r="D291" s="562" t="s">
        <v>124</v>
      </c>
      <c r="E291" s="628" t="s">
        <v>45</v>
      </c>
      <c r="F291" s="563"/>
      <c r="G291" s="563"/>
      <c r="H291" s="563"/>
      <c r="I291" s="563" t="s">
        <v>125</v>
      </c>
      <c r="J291" s="563" t="s">
        <v>126</v>
      </c>
      <c r="K291" s="563" t="s">
        <v>127</v>
      </c>
      <c r="L291" s="35"/>
      <c r="M291" s="108"/>
      <c r="N291" s="51">
        <f>3185.052+8843.912</f>
        <v>12028.964</v>
      </c>
      <c r="O291" s="412">
        <f>3151.753+8838.815</f>
        <v>11990.568000000001</v>
      </c>
      <c r="P291" s="51">
        <f>3071.4+8658.9</f>
        <v>11730.3</v>
      </c>
      <c r="Q291" s="51">
        <f>2760.2+8687.7</f>
        <v>11447.900000000001</v>
      </c>
      <c r="R291" s="51">
        <f>2760.2+8742.1</f>
        <v>11502.3</v>
      </c>
    </row>
    <row r="292" spans="1:18" s="96" customFormat="1" ht="94.5" customHeight="1">
      <c r="A292" s="34"/>
      <c r="B292" s="584"/>
      <c r="C292" s="551" t="s">
        <v>325</v>
      </c>
      <c r="D292" s="551" t="s">
        <v>96</v>
      </c>
      <c r="E292" s="629" t="s">
        <v>52</v>
      </c>
      <c r="F292" s="560" t="s">
        <v>324</v>
      </c>
      <c r="G292" s="560" t="s">
        <v>594</v>
      </c>
      <c r="H292" s="560" t="s">
        <v>53</v>
      </c>
      <c r="I292" s="17"/>
      <c r="J292" s="17"/>
      <c r="K292" s="17"/>
      <c r="L292" s="543"/>
      <c r="M292" s="109"/>
      <c r="N292" s="36"/>
      <c r="O292" s="417"/>
      <c r="P292" s="36"/>
      <c r="Q292" s="36"/>
      <c r="R292" s="36"/>
    </row>
    <row r="293" spans="1:18" s="96" customFormat="1" ht="72" customHeight="1">
      <c r="A293" s="34"/>
      <c r="B293" s="584"/>
      <c r="C293" s="661" t="s">
        <v>128</v>
      </c>
      <c r="D293" s="661" t="s">
        <v>129</v>
      </c>
      <c r="E293" s="698" t="s">
        <v>130</v>
      </c>
      <c r="F293" s="661" t="s">
        <v>131</v>
      </c>
      <c r="G293" s="551" t="s">
        <v>132</v>
      </c>
      <c r="H293" s="551" t="s">
        <v>133</v>
      </c>
      <c r="I293" s="551" t="s">
        <v>1255</v>
      </c>
      <c r="J293" s="551" t="s">
        <v>55</v>
      </c>
      <c r="K293" s="551" t="s">
        <v>134</v>
      </c>
      <c r="L293" s="584"/>
      <c r="M293" s="646"/>
      <c r="N293" s="36"/>
      <c r="O293" s="417"/>
      <c r="P293" s="36"/>
      <c r="Q293" s="36"/>
      <c r="R293" s="36"/>
    </row>
    <row r="294" spans="1:18" s="96" customFormat="1" ht="50.25" customHeight="1">
      <c r="A294" s="34"/>
      <c r="B294" s="584"/>
      <c r="C294" s="661"/>
      <c r="D294" s="661"/>
      <c r="E294" s="698"/>
      <c r="F294" s="661"/>
      <c r="G294" s="551"/>
      <c r="H294" s="551"/>
      <c r="I294" s="551"/>
      <c r="J294" s="551"/>
      <c r="K294" s="551"/>
      <c r="L294" s="584"/>
      <c r="M294" s="646"/>
      <c r="N294" s="36"/>
      <c r="O294" s="417"/>
      <c r="P294" s="36"/>
      <c r="Q294" s="36"/>
      <c r="R294" s="36"/>
    </row>
    <row r="295" spans="1:18" s="97" customFormat="1" ht="84" customHeight="1">
      <c r="A295" s="715" t="s">
        <v>508</v>
      </c>
      <c r="B295" s="188">
        <v>1213</v>
      </c>
      <c r="C295" s="622" t="s">
        <v>326</v>
      </c>
      <c r="D295" s="622" t="s">
        <v>135</v>
      </c>
      <c r="E295" s="622" t="s">
        <v>136</v>
      </c>
      <c r="F295" s="622" t="s">
        <v>327</v>
      </c>
      <c r="G295" s="622" t="s">
        <v>137</v>
      </c>
      <c r="H295" s="622" t="s">
        <v>138</v>
      </c>
      <c r="I295" s="622" t="s">
        <v>831</v>
      </c>
      <c r="J295" s="622" t="s">
        <v>126</v>
      </c>
      <c r="K295" s="622" t="s">
        <v>51</v>
      </c>
      <c r="L295" s="53" t="s">
        <v>29</v>
      </c>
      <c r="M295" s="53" t="s">
        <v>37</v>
      </c>
      <c r="N295" s="126">
        <v>334.5</v>
      </c>
      <c r="O295" s="411">
        <v>334.5</v>
      </c>
      <c r="P295" s="126">
        <v>0</v>
      </c>
      <c r="Q295" s="126">
        <v>0</v>
      </c>
      <c r="R295" s="126">
        <v>0</v>
      </c>
    </row>
    <row r="296" spans="1:18" s="97" customFormat="1" ht="96">
      <c r="A296" s="717"/>
      <c r="B296" s="209"/>
      <c r="C296" s="623" t="s">
        <v>139</v>
      </c>
      <c r="D296" s="623" t="s">
        <v>140</v>
      </c>
      <c r="E296" s="623" t="s">
        <v>141</v>
      </c>
      <c r="F296" s="623" t="s">
        <v>142</v>
      </c>
      <c r="G296" s="623" t="s">
        <v>143</v>
      </c>
      <c r="H296" s="623" t="s">
        <v>144</v>
      </c>
      <c r="I296" s="623" t="s">
        <v>1110</v>
      </c>
      <c r="J296" s="203" t="s">
        <v>55</v>
      </c>
      <c r="K296" s="623" t="s">
        <v>1034</v>
      </c>
      <c r="L296" s="617"/>
      <c r="M296" s="617"/>
      <c r="N296" s="63"/>
      <c r="O296" s="441"/>
      <c r="P296" s="63"/>
      <c r="Q296" s="63"/>
      <c r="R296" s="63"/>
    </row>
    <row r="297" spans="1:18" s="97" customFormat="1" ht="60">
      <c r="A297" s="717"/>
      <c r="B297" s="247" t="s">
        <v>420</v>
      </c>
      <c r="C297" s="623" t="s">
        <v>44</v>
      </c>
      <c r="D297" s="623" t="s">
        <v>145</v>
      </c>
      <c r="E297" s="623" t="s">
        <v>45</v>
      </c>
      <c r="F297" s="623" t="s">
        <v>146</v>
      </c>
      <c r="G297" s="623" t="s">
        <v>147</v>
      </c>
      <c r="H297" s="623" t="s">
        <v>148</v>
      </c>
      <c r="I297" s="623" t="s">
        <v>1036</v>
      </c>
      <c r="J297" s="203" t="s">
        <v>55</v>
      </c>
      <c r="K297" s="623" t="s">
        <v>1037</v>
      </c>
      <c r="L297" s="617" t="s">
        <v>29</v>
      </c>
      <c r="M297" s="617" t="s">
        <v>37</v>
      </c>
      <c r="N297" s="63">
        <v>228.661</v>
      </c>
      <c r="O297" s="441">
        <v>228.661</v>
      </c>
      <c r="P297" s="63">
        <v>0</v>
      </c>
      <c r="Q297" s="63">
        <v>0</v>
      </c>
      <c r="R297" s="63">
        <v>0</v>
      </c>
    </row>
    <row r="298" spans="1:18" s="97" customFormat="1" ht="72">
      <c r="A298" s="734"/>
      <c r="B298" s="210"/>
      <c r="C298" s="223" t="s">
        <v>149</v>
      </c>
      <c r="D298" s="223" t="s">
        <v>150</v>
      </c>
      <c r="E298" s="223" t="s">
        <v>151</v>
      </c>
      <c r="F298" s="140"/>
      <c r="G298" s="140"/>
      <c r="H298" s="140"/>
      <c r="I298" s="204"/>
      <c r="J298" s="204"/>
      <c r="K298" s="204"/>
      <c r="L298" s="54"/>
      <c r="M298" s="115"/>
      <c r="N298" s="55"/>
      <c r="O298" s="448"/>
      <c r="P298" s="320"/>
      <c r="Q298" s="55"/>
      <c r="R298" s="55"/>
    </row>
    <row r="299" spans="1:18" s="97" customFormat="1" ht="61.5" customHeight="1">
      <c r="A299" s="715" t="s">
        <v>696</v>
      </c>
      <c r="B299" s="641">
        <v>1219</v>
      </c>
      <c r="C299" s="550" t="s">
        <v>44</v>
      </c>
      <c r="D299" s="550" t="s">
        <v>152</v>
      </c>
      <c r="E299" s="582" t="s">
        <v>120</v>
      </c>
      <c r="F299" s="550" t="s">
        <v>46</v>
      </c>
      <c r="G299" s="550" t="s">
        <v>47</v>
      </c>
      <c r="H299" s="550" t="s">
        <v>51</v>
      </c>
      <c r="I299" s="550" t="s">
        <v>153</v>
      </c>
      <c r="J299" s="550" t="s">
        <v>154</v>
      </c>
      <c r="K299" s="550" t="s">
        <v>48</v>
      </c>
      <c r="L299" s="607" t="s">
        <v>37</v>
      </c>
      <c r="M299" s="644" t="s">
        <v>31</v>
      </c>
      <c r="N299" s="126">
        <v>253.6</v>
      </c>
      <c r="O299" s="411">
        <v>251.53</v>
      </c>
      <c r="P299" s="126">
        <v>622.02</v>
      </c>
      <c r="Q299" s="126">
        <v>179.4</v>
      </c>
      <c r="R299" s="126">
        <v>204.4</v>
      </c>
    </row>
    <row r="300" spans="1:18" s="97" customFormat="1" ht="156">
      <c r="A300" s="734"/>
      <c r="B300" s="608" t="s">
        <v>673</v>
      </c>
      <c r="C300" s="569"/>
      <c r="D300" s="569"/>
      <c r="E300" s="583"/>
      <c r="F300" s="569"/>
      <c r="G300" s="569"/>
      <c r="H300" s="569"/>
      <c r="I300" s="611" t="s">
        <v>1099</v>
      </c>
      <c r="J300" s="611" t="s">
        <v>55</v>
      </c>
      <c r="K300" s="556" t="s">
        <v>837</v>
      </c>
      <c r="L300" s="607" t="s">
        <v>37</v>
      </c>
      <c r="M300" s="644" t="s">
        <v>31</v>
      </c>
      <c r="N300" s="126">
        <v>0</v>
      </c>
      <c r="O300" s="411">
        <v>0</v>
      </c>
      <c r="P300" s="126">
        <v>0</v>
      </c>
      <c r="Q300" s="126">
        <v>0</v>
      </c>
      <c r="R300" s="126">
        <v>0</v>
      </c>
    </row>
    <row r="301" spans="1:18" s="97" customFormat="1" ht="21" customHeight="1">
      <c r="A301" s="715" t="s">
        <v>978</v>
      </c>
      <c r="B301" s="725">
        <v>1221</v>
      </c>
      <c r="C301" s="690" t="s">
        <v>581</v>
      </c>
      <c r="D301" s="690" t="s">
        <v>582</v>
      </c>
      <c r="E301" s="697" t="s">
        <v>583</v>
      </c>
      <c r="F301" s="690" t="s">
        <v>584</v>
      </c>
      <c r="G301" s="690" t="s">
        <v>585</v>
      </c>
      <c r="H301" s="697" t="s">
        <v>53</v>
      </c>
      <c r="I301" s="690" t="s">
        <v>1009</v>
      </c>
      <c r="J301" s="690" t="s">
        <v>55</v>
      </c>
      <c r="K301" s="690" t="s">
        <v>56</v>
      </c>
      <c r="L301" s="352"/>
      <c r="M301" s="137"/>
      <c r="N301" s="172">
        <f>SUM(N302:N311)</f>
        <v>7948.5290000000005</v>
      </c>
      <c r="O301" s="172">
        <f>SUM(O302:O311)</f>
        <v>7934.1919999999991</v>
      </c>
      <c r="P301" s="172">
        <f t="shared" ref="P301:Q301" si="45">SUM(P302:P311)</f>
        <v>9023.1149999999998</v>
      </c>
      <c r="Q301" s="172">
        <f t="shared" si="45"/>
        <v>7588.5990000000002</v>
      </c>
      <c r="R301" s="172">
        <f t="shared" ref="R301" si="46">SUM(R302:R311)</f>
        <v>8885.5</v>
      </c>
    </row>
    <row r="302" spans="1:18" s="96" customFormat="1" ht="21" customHeight="1">
      <c r="A302" s="717"/>
      <c r="B302" s="726"/>
      <c r="C302" s="661"/>
      <c r="D302" s="661"/>
      <c r="E302" s="698"/>
      <c r="F302" s="661"/>
      <c r="G302" s="661"/>
      <c r="H302" s="698"/>
      <c r="I302" s="661"/>
      <c r="J302" s="661"/>
      <c r="K302" s="661"/>
      <c r="L302" s="190" t="s">
        <v>29</v>
      </c>
      <c r="M302" s="164" t="s">
        <v>33</v>
      </c>
      <c r="N302" s="173">
        <v>785.22299999999996</v>
      </c>
      <c r="O302" s="445">
        <v>785.22299999999996</v>
      </c>
      <c r="P302" s="173">
        <v>877.01499999999999</v>
      </c>
      <c r="Q302" s="173">
        <v>948</v>
      </c>
      <c r="R302" s="173">
        <v>948</v>
      </c>
    </row>
    <row r="303" spans="1:18" s="96" customFormat="1" ht="21" customHeight="1">
      <c r="A303" s="717"/>
      <c r="B303" s="726"/>
      <c r="C303" s="661"/>
      <c r="D303" s="661"/>
      <c r="E303" s="698"/>
      <c r="F303" s="661"/>
      <c r="G303" s="661"/>
      <c r="H303" s="698"/>
      <c r="I303" s="661"/>
      <c r="J303" s="661"/>
      <c r="K303" s="661"/>
      <c r="L303" s="190" t="s">
        <v>29</v>
      </c>
      <c r="M303" s="164" t="s">
        <v>30</v>
      </c>
      <c r="N303" s="173">
        <v>364.67599999999999</v>
      </c>
      <c r="O303" s="445">
        <v>364.67599999999999</v>
      </c>
      <c r="P303" s="173">
        <v>845</v>
      </c>
      <c r="Q303" s="173">
        <v>460</v>
      </c>
      <c r="R303" s="173">
        <v>818</v>
      </c>
    </row>
    <row r="304" spans="1:18" s="96" customFormat="1" ht="21" customHeight="1">
      <c r="A304" s="717"/>
      <c r="B304" s="726"/>
      <c r="C304" s="661"/>
      <c r="D304" s="661"/>
      <c r="E304" s="698"/>
      <c r="F304" s="661"/>
      <c r="G304" s="661"/>
      <c r="H304" s="698"/>
      <c r="I304" s="661"/>
      <c r="J304" s="661"/>
      <c r="K304" s="661"/>
      <c r="L304" s="190" t="s">
        <v>29</v>
      </c>
      <c r="M304" s="164" t="s">
        <v>23</v>
      </c>
      <c r="N304" s="173">
        <f>50.464+27.763</f>
        <v>78.227000000000004</v>
      </c>
      <c r="O304" s="445">
        <f>50.464+27.763</f>
        <v>78.227000000000004</v>
      </c>
      <c r="P304" s="173">
        <f>160+126</f>
        <v>286</v>
      </c>
      <c r="Q304" s="173">
        <f>160+84</f>
        <v>244</v>
      </c>
      <c r="R304" s="173">
        <f>160+126</f>
        <v>286</v>
      </c>
    </row>
    <row r="305" spans="1:18" s="96" customFormat="1" ht="21" customHeight="1">
      <c r="A305" s="717"/>
      <c r="B305" s="726"/>
      <c r="C305" s="661"/>
      <c r="D305" s="661"/>
      <c r="E305" s="698"/>
      <c r="F305" s="661"/>
      <c r="G305" s="661"/>
      <c r="H305" s="698"/>
      <c r="I305" s="661"/>
      <c r="J305" s="661"/>
      <c r="K305" s="661"/>
      <c r="L305" s="190" t="s">
        <v>37</v>
      </c>
      <c r="M305" s="164" t="s">
        <v>29</v>
      </c>
      <c r="N305" s="173">
        <v>1358.2439999999999</v>
      </c>
      <c r="O305" s="445">
        <v>1358.2439999999999</v>
      </c>
      <c r="P305" s="173">
        <v>1375.2</v>
      </c>
      <c r="Q305" s="173">
        <v>1375.2</v>
      </c>
      <c r="R305" s="173">
        <v>1375.2</v>
      </c>
    </row>
    <row r="306" spans="1:18" s="96" customFormat="1" ht="21" customHeight="1">
      <c r="A306" s="717"/>
      <c r="B306" s="726"/>
      <c r="C306" s="661"/>
      <c r="D306" s="661"/>
      <c r="E306" s="698"/>
      <c r="F306" s="661"/>
      <c r="G306" s="661"/>
      <c r="H306" s="698"/>
      <c r="I306" s="661"/>
      <c r="J306" s="661"/>
      <c r="K306" s="661"/>
      <c r="L306" s="190" t="s">
        <v>37</v>
      </c>
      <c r="M306" s="164" t="s">
        <v>32</v>
      </c>
      <c r="N306" s="173">
        <v>3161.1379999999999</v>
      </c>
      <c r="O306" s="445">
        <v>3161.04</v>
      </c>
      <c r="P306" s="173">
        <v>3449.7</v>
      </c>
      <c r="Q306" s="173">
        <v>2622.299</v>
      </c>
      <c r="R306" s="173">
        <v>3360.8</v>
      </c>
    </row>
    <row r="307" spans="1:18" s="96" customFormat="1" ht="21" customHeight="1">
      <c r="A307" s="717"/>
      <c r="B307" s="726"/>
      <c r="C307" s="661"/>
      <c r="D307" s="661"/>
      <c r="E307" s="698"/>
      <c r="F307" s="661"/>
      <c r="G307" s="661"/>
      <c r="H307" s="698"/>
      <c r="I307" s="661"/>
      <c r="J307" s="661"/>
      <c r="K307" s="661"/>
      <c r="L307" s="190" t="s">
        <v>37</v>
      </c>
      <c r="M307" s="164" t="s">
        <v>36</v>
      </c>
      <c r="N307" s="173">
        <v>866.92499999999995</v>
      </c>
      <c r="O307" s="445">
        <v>866.92499999999995</v>
      </c>
      <c r="P307" s="173">
        <v>661.8</v>
      </c>
      <c r="Q307" s="173">
        <v>661.8</v>
      </c>
      <c r="R307" s="173">
        <v>661.8</v>
      </c>
    </row>
    <row r="308" spans="1:18" s="96" customFormat="1" ht="21" customHeight="1">
      <c r="A308" s="717"/>
      <c r="B308" s="726"/>
      <c r="C308" s="661"/>
      <c r="D308" s="661"/>
      <c r="E308" s="698"/>
      <c r="F308" s="661"/>
      <c r="G308" s="661"/>
      <c r="H308" s="698"/>
      <c r="I308" s="661"/>
      <c r="J308" s="661"/>
      <c r="K308" s="661"/>
      <c r="L308" s="190" t="s">
        <v>37</v>
      </c>
      <c r="M308" s="164" t="s">
        <v>34</v>
      </c>
      <c r="N308" s="173">
        <v>204.196</v>
      </c>
      <c r="O308" s="445">
        <v>204.196</v>
      </c>
      <c r="P308" s="173">
        <v>200</v>
      </c>
      <c r="Q308" s="173">
        <v>200</v>
      </c>
      <c r="R308" s="173">
        <v>200</v>
      </c>
    </row>
    <row r="309" spans="1:18" s="96" customFormat="1" ht="47.25" customHeight="1">
      <c r="A309" s="717"/>
      <c r="B309" s="726"/>
      <c r="C309" s="661"/>
      <c r="D309" s="661"/>
      <c r="E309" s="698"/>
      <c r="F309" s="661"/>
      <c r="G309" s="661"/>
      <c r="H309" s="698"/>
      <c r="I309" s="661" t="s">
        <v>615</v>
      </c>
      <c r="J309" s="661" t="s">
        <v>55</v>
      </c>
      <c r="K309" s="661" t="s">
        <v>98</v>
      </c>
      <c r="L309" s="190" t="s">
        <v>35</v>
      </c>
      <c r="M309" s="164" t="s">
        <v>29</v>
      </c>
      <c r="N309" s="173">
        <v>915.99599999999998</v>
      </c>
      <c r="O309" s="445">
        <v>901.75699999999995</v>
      </c>
      <c r="P309" s="173">
        <v>973.6</v>
      </c>
      <c r="Q309" s="173">
        <v>796.3</v>
      </c>
      <c r="R309" s="173">
        <v>931.3</v>
      </c>
    </row>
    <row r="310" spans="1:18" s="96" customFormat="1" ht="47.25" customHeight="1">
      <c r="A310" s="717"/>
      <c r="B310" s="726"/>
      <c r="C310" s="661"/>
      <c r="D310" s="661"/>
      <c r="E310" s="698"/>
      <c r="F310" s="661"/>
      <c r="G310" s="661"/>
      <c r="H310" s="698"/>
      <c r="I310" s="661"/>
      <c r="J310" s="661"/>
      <c r="K310" s="661"/>
      <c r="L310" s="62" t="s">
        <v>35</v>
      </c>
      <c r="M310" s="647" t="s">
        <v>33</v>
      </c>
      <c r="N310" s="15">
        <v>213.904</v>
      </c>
      <c r="O310" s="404">
        <v>213.904</v>
      </c>
      <c r="P310" s="15">
        <v>354.8</v>
      </c>
      <c r="Q310" s="15">
        <v>281</v>
      </c>
      <c r="R310" s="15">
        <v>304.39999999999998</v>
      </c>
    </row>
    <row r="311" spans="1:18" s="96" customFormat="1" ht="32.25" hidden="1" customHeight="1">
      <c r="A311" s="736"/>
      <c r="B311" s="735"/>
      <c r="C311" s="693"/>
      <c r="D311" s="693"/>
      <c r="E311" s="699"/>
      <c r="F311" s="693"/>
      <c r="G311" s="693"/>
      <c r="H311" s="699"/>
      <c r="I311" s="693"/>
      <c r="J311" s="693"/>
      <c r="K311" s="693"/>
      <c r="L311" s="107" t="s">
        <v>21</v>
      </c>
      <c r="M311" s="553" t="s">
        <v>29</v>
      </c>
      <c r="N311" s="89">
        <v>0</v>
      </c>
      <c r="O311" s="89">
        <v>0</v>
      </c>
      <c r="P311" s="89">
        <v>0</v>
      </c>
      <c r="Q311" s="89">
        <v>0</v>
      </c>
      <c r="R311" s="89">
        <v>0</v>
      </c>
    </row>
    <row r="312" spans="1:18" s="96" customFormat="1" ht="12">
      <c r="A312" s="737" t="s">
        <v>1007</v>
      </c>
      <c r="B312" s="367">
        <v>1224</v>
      </c>
      <c r="C312" s="368"/>
      <c r="D312" s="368"/>
      <c r="E312" s="369"/>
      <c r="F312" s="368"/>
      <c r="G312" s="368"/>
      <c r="H312" s="369"/>
      <c r="I312" s="368"/>
      <c r="J312" s="368"/>
      <c r="K312" s="368"/>
      <c r="L312" s="370" t="s">
        <v>37</v>
      </c>
      <c r="M312" s="370" t="s">
        <v>32</v>
      </c>
      <c r="N312" s="362">
        <f>SUM(N313:N314)</f>
        <v>20218.525000000001</v>
      </c>
      <c r="O312" s="362">
        <f>SUM(O313:O314)</f>
        <v>17675.272000000001</v>
      </c>
      <c r="P312" s="362">
        <f>SUM(P313:P314)</f>
        <v>21083</v>
      </c>
      <c r="Q312" s="362">
        <f>SUM(Q313:Q314)</f>
        <v>21042</v>
      </c>
      <c r="R312" s="362">
        <f>SUM(R313:R314)</f>
        <v>20997</v>
      </c>
    </row>
    <row r="313" spans="1:18" s="96" customFormat="1" ht="127.5" customHeight="1">
      <c r="A313" s="717"/>
      <c r="B313" s="371" t="s">
        <v>824</v>
      </c>
      <c r="C313" s="753"/>
      <c r="D313" s="753"/>
      <c r="E313" s="733"/>
      <c r="F313" s="753" t="s">
        <v>1227</v>
      </c>
      <c r="G313" s="753" t="s">
        <v>1256</v>
      </c>
      <c r="H313" s="733" t="s">
        <v>768</v>
      </c>
      <c r="I313" s="753" t="s">
        <v>1354</v>
      </c>
      <c r="J313" s="753" t="s">
        <v>55</v>
      </c>
      <c r="K313" s="753" t="s">
        <v>1274</v>
      </c>
      <c r="L313" s="467"/>
      <c r="M313" s="467"/>
      <c r="N313" s="303">
        <v>16781.376</v>
      </c>
      <c r="O313" s="449">
        <v>14670.477000000001</v>
      </c>
      <c r="P313" s="303">
        <v>18342.21</v>
      </c>
      <c r="Q313" s="303">
        <v>18306.54</v>
      </c>
      <c r="R313" s="303">
        <v>18267.39</v>
      </c>
    </row>
    <row r="314" spans="1:18" s="96" customFormat="1" ht="127.5" customHeight="1">
      <c r="A314" s="717"/>
      <c r="B314" s="302" t="s">
        <v>825</v>
      </c>
      <c r="C314" s="661"/>
      <c r="D314" s="661"/>
      <c r="E314" s="698"/>
      <c r="F314" s="661"/>
      <c r="G314" s="661"/>
      <c r="H314" s="698"/>
      <c r="I314" s="661"/>
      <c r="J314" s="661"/>
      <c r="K314" s="661"/>
      <c r="L314" s="468"/>
      <c r="M314" s="468"/>
      <c r="N314" s="303">
        <v>3437.1489999999999</v>
      </c>
      <c r="O314" s="449">
        <v>3004.7950000000001</v>
      </c>
      <c r="P314" s="303">
        <v>2740.79</v>
      </c>
      <c r="Q314" s="303">
        <v>2735.46</v>
      </c>
      <c r="R314" s="303">
        <v>2729.61</v>
      </c>
    </row>
    <row r="315" spans="1:18" s="96" customFormat="1" ht="14.25" hidden="1" customHeight="1">
      <c r="A315" s="737" t="s">
        <v>1006</v>
      </c>
      <c r="B315" s="737">
        <v>1225</v>
      </c>
      <c r="C315" s="372"/>
      <c r="D315" s="372"/>
      <c r="E315" s="373"/>
      <c r="F315" s="372"/>
      <c r="G315" s="372"/>
      <c r="H315" s="373"/>
      <c r="I315" s="372"/>
      <c r="J315" s="372"/>
      <c r="K315" s="372"/>
      <c r="L315" s="357"/>
      <c r="M315" s="357"/>
      <c r="N315" s="363">
        <f t="shared" ref="N315:Q315" si="47">SUM(N316:N318)</f>
        <v>0</v>
      </c>
      <c r="O315" s="363">
        <f t="shared" si="47"/>
        <v>0</v>
      </c>
      <c r="P315" s="363">
        <f t="shared" si="47"/>
        <v>0</v>
      </c>
      <c r="Q315" s="363">
        <f t="shared" si="47"/>
        <v>0</v>
      </c>
      <c r="R315" s="363">
        <f t="shared" ref="R315" si="48">SUM(R316:R318)</f>
        <v>0</v>
      </c>
    </row>
    <row r="316" spans="1:18" s="96" customFormat="1" ht="55.5" hidden="1" customHeight="1">
      <c r="A316" s="717"/>
      <c r="B316" s="717"/>
      <c r="C316" s="690"/>
      <c r="D316" s="690"/>
      <c r="E316" s="697"/>
      <c r="F316" s="690"/>
      <c r="G316" s="690"/>
      <c r="H316" s="697"/>
      <c r="I316" s="836" t="s">
        <v>839</v>
      </c>
      <c r="J316" s="690" t="s">
        <v>55</v>
      </c>
      <c r="K316" s="690" t="s">
        <v>840</v>
      </c>
      <c r="L316" s="336" t="s">
        <v>37</v>
      </c>
      <c r="M316" s="336" t="s">
        <v>29</v>
      </c>
      <c r="N316" s="364">
        <v>0</v>
      </c>
      <c r="O316" s="405">
        <v>0</v>
      </c>
      <c r="P316" s="364">
        <v>0</v>
      </c>
      <c r="Q316" s="364">
        <v>0</v>
      </c>
      <c r="R316" s="364">
        <v>0</v>
      </c>
    </row>
    <row r="317" spans="1:18" s="96" customFormat="1" ht="55.5" hidden="1" customHeight="1">
      <c r="A317" s="717"/>
      <c r="B317" s="717"/>
      <c r="C317" s="661"/>
      <c r="D317" s="661"/>
      <c r="E317" s="698"/>
      <c r="F317" s="661"/>
      <c r="G317" s="661"/>
      <c r="H317" s="698"/>
      <c r="I317" s="797"/>
      <c r="J317" s="661"/>
      <c r="K317" s="661"/>
      <c r="L317" s="336" t="s">
        <v>37</v>
      </c>
      <c r="M317" s="336" t="s">
        <v>32</v>
      </c>
      <c r="N317" s="364">
        <v>0</v>
      </c>
      <c r="O317" s="405">
        <v>0</v>
      </c>
      <c r="P317" s="364">
        <v>0</v>
      </c>
      <c r="Q317" s="364">
        <v>0</v>
      </c>
      <c r="R317" s="364">
        <v>0</v>
      </c>
    </row>
    <row r="318" spans="1:18" s="96" customFormat="1" ht="55.5" hidden="1" customHeight="1">
      <c r="A318" s="847"/>
      <c r="B318" s="847"/>
      <c r="C318" s="730"/>
      <c r="D318" s="730"/>
      <c r="E318" s="732"/>
      <c r="F318" s="730"/>
      <c r="G318" s="730"/>
      <c r="H318" s="732"/>
      <c r="I318" s="837"/>
      <c r="J318" s="730"/>
      <c r="K318" s="730"/>
      <c r="L318" s="336" t="s">
        <v>37</v>
      </c>
      <c r="M318" s="336" t="s">
        <v>36</v>
      </c>
      <c r="N318" s="364">
        <v>0</v>
      </c>
      <c r="O318" s="405">
        <v>0</v>
      </c>
      <c r="P318" s="364">
        <v>0</v>
      </c>
      <c r="Q318" s="364">
        <v>0</v>
      </c>
      <c r="R318" s="364">
        <v>0</v>
      </c>
    </row>
    <row r="319" spans="1:18" s="97" customFormat="1" ht="48">
      <c r="A319" s="29" t="s">
        <v>980</v>
      </c>
      <c r="B319" s="30">
        <v>1227</v>
      </c>
      <c r="C319" s="19"/>
      <c r="D319" s="19"/>
      <c r="E319" s="19"/>
      <c r="F319" s="19"/>
      <c r="G319" s="19"/>
      <c r="H319" s="19"/>
      <c r="I319" s="19"/>
      <c r="J319" s="19"/>
      <c r="K319" s="19"/>
      <c r="L319" s="30" t="s">
        <v>29</v>
      </c>
      <c r="M319" s="30" t="s">
        <v>23</v>
      </c>
      <c r="N319" s="172">
        <f t="shared" ref="N319:Q319" si="49">SUM(N321:N323)</f>
        <v>118.446</v>
      </c>
      <c r="O319" s="172">
        <f t="shared" si="49"/>
        <v>106.446</v>
      </c>
      <c r="P319" s="172">
        <f t="shared" si="49"/>
        <v>130.54000000000002</v>
      </c>
      <c r="Q319" s="172">
        <f t="shared" si="49"/>
        <v>130.54000000000002</v>
      </c>
      <c r="R319" s="172">
        <f t="shared" ref="R319" si="50">SUM(R321:R323)</f>
        <v>130.54000000000002</v>
      </c>
    </row>
    <row r="320" spans="1:18" s="97" customFormat="1" ht="12">
      <c r="A320" s="29" t="s">
        <v>81</v>
      </c>
      <c r="B320" s="30"/>
      <c r="C320" s="19"/>
      <c r="D320" s="19"/>
      <c r="E320" s="19"/>
      <c r="F320" s="19"/>
      <c r="G320" s="19"/>
      <c r="H320" s="19"/>
      <c r="I320" s="19"/>
      <c r="J320" s="19"/>
      <c r="K320" s="19"/>
      <c r="L320" s="641"/>
      <c r="M320" s="641"/>
      <c r="N320" s="28"/>
      <c r="O320" s="447"/>
      <c r="P320" s="318"/>
      <c r="Q320" s="130"/>
      <c r="R320" s="130"/>
    </row>
    <row r="321" spans="1:18" s="97" customFormat="1" ht="36" customHeight="1">
      <c r="A321" s="27"/>
      <c r="B321" s="641"/>
      <c r="C321" s="550" t="s">
        <v>44</v>
      </c>
      <c r="D321" s="550" t="s">
        <v>168</v>
      </c>
      <c r="E321" s="550" t="s">
        <v>45</v>
      </c>
      <c r="F321" s="550"/>
      <c r="G321" s="550"/>
      <c r="H321" s="550"/>
      <c r="I321" s="550" t="s">
        <v>386</v>
      </c>
      <c r="J321" s="550" t="s">
        <v>169</v>
      </c>
      <c r="K321" s="550" t="s">
        <v>100</v>
      </c>
      <c r="L321" s="641"/>
      <c r="M321" s="641"/>
      <c r="N321" s="15">
        <v>103.446</v>
      </c>
      <c r="O321" s="404">
        <v>103.446</v>
      </c>
      <c r="P321" s="15">
        <v>115.54</v>
      </c>
      <c r="Q321" s="15">
        <v>115.54</v>
      </c>
      <c r="R321" s="15">
        <v>115.54</v>
      </c>
    </row>
    <row r="322" spans="1:18" s="97" customFormat="1" ht="36.75" customHeight="1">
      <c r="A322" s="44"/>
      <c r="B322" s="643"/>
      <c r="C322" s="551"/>
      <c r="D322" s="551"/>
      <c r="E322" s="551"/>
      <c r="F322" s="551"/>
      <c r="G322" s="551"/>
      <c r="H322" s="551"/>
      <c r="I322" s="551" t="s">
        <v>170</v>
      </c>
      <c r="J322" s="551" t="s">
        <v>171</v>
      </c>
      <c r="K322" s="551" t="s">
        <v>172</v>
      </c>
      <c r="L322" s="643"/>
      <c r="M322" s="643"/>
      <c r="N322" s="42">
        <v>0</v>
      </c>
      <c r="O322" s="414">
        <v>0</v>
      </c>
      <c r="P322" s="312">
        <v>0</v>
      </c>
      <c r="Q322" s="132">
        <v>0</v>
      </c>
      <c r="R322" s="132">
        <v>0</v>
      </c>
    </row>
    <row r="323" spans="1:18" s="97" customFormat="1" ht="47.25" customHeight="1">
      <c r="A323" s="44"/>
      <c r="B323" s="643"/>
      <c r="C323" s="551"/>
      <c r="D323" s="551"/>
      <c r="E323" s="551"/>
      <c r="F323" s="286"/>
      <c r="G323" s="67"/>
      <c r="H323" s="67"/>
      <c r="I323" s="551" t="s">
        <v>1100</v>
      </c>
      <c r="J323" s="551" t="s">
        <v>173</v>
      </c>
      <c r="K323" s="551" t="s">
        <v>174</v>
      </c>
      <c r="L323" s="643"/>
      <c r="M323" s="643"/>
      <c r="N323" s="42">
        <v>15</v>
      </c>
      <c r="O323" s="435">
        <v>3</v>
      </c>
      <c r="P323" s="42">
        <v>15</v>
      </c>
      <c r="Q323" s="42">
        <v>15</v>
      </c>
      <c r="R323" s="42">
        <v>15</v>
      </c>
    </row>
    <row r="324" spans="1:18" s="97" customFormat="1" ht="60">
      <c r="A324" s="27" t="s">
        <v>979</v>
      </c>
      <c r="B324" s="641">
        <v>1228</v>
      </c>
      <c r="C324" s="550" t="s">
        <v>44</v>
      </c>
      <c r="D324" s="550" t="s">
        <v>329</v>
      </c>
      <c r="E324" s="582" t="s">
        <v>120</v>
      </c>
      <c r="F324" s="27" t="s">
        <v>28</v>
      </c>
      <c r="G324" s="27" t="s">
        <v>28</v>
      </c>
      <c r="H324" s="27" t="s">
        <v>28</v>
      </c>
      <c r="I324" s="585" t="s">
        <v>348</v>
      </c>
      <c r="J324" s="585" t="s">
        <v>55</v>
      </c>
      <c r="K324" s="585" t="s">
        <v>155</v>
      </c>
      <c r="L324" s="641" t="s">
        <v>29</v>
      </c>
      <c r="M324" s="641" t="s">
        <v>21</v>
      </c>
      <c r="N324" s="28">
        <v>0</v>
      </c>
      <c r="O324" s="436">
        <v>0</v>
      </c>
      <c r="P324" s="28">
        <v>500</v>
      </c>
      <c r="Q324" s="28">
        <v>0</v>
      </c>
      <c r="R324" s="28">
        <v>0</v>
      </c>
    </row>
    <row r="325" spans="1:18" s="97" customFormat="1" ht="84">
      <c r="A325" s="332"/>
      <c r="B325" s="333"/>
      <c r="C325" s="588"/>
      <c r="D325" s="588"/>
      <c r="E325" s="638"/>
      <c r="F325" s="332"/>
      <c r="G325" s="332"/>
      <c r="H325" s="332"/>
      <c r="I325" s="587" t="s">
        <v>1101</v>
      </c>
      <c r="J325" s="587" t="s">
        <v>55</v>
      </c>
      <c r="K325" s="361" t="s">
        <v>155</v>
      </c>
      <c r="L325" s="333"/>
      <c r="M325" s="333"/>
      <c r="N325" s="350"/>
      <c r="O325" s="440"/>
      <c r="P325" s="350"/>
      <c r="Q325" s="350"/>
      <c r="R325" s="350"/>
    </row>
    <row r="326" spans="1:18" s="97" customFormat="1" ht="108">
      <c r="A326" s="27" t="s">
        <v>981</v>
      </c>
      <c r="B326" s="641">
        <v>1300</v>
      </c>
      <c r="C326" s="641" t="s">
        <v>26</v>
      </c>
      <c r="D326" s="641" t="s">
        <v>26</v>
      </c>
      <c r="E326" s="641" t="s">
        <v>26</v>
      </c>
      <c r="F326" s="641" t="s">
        <v>26</v>
      </c>
      <c r="G326" s="641" t="s">
        <v>26</v>
      </c>
      <c r="H326" s="641" t="s">
        <v>26</v>
      </c>
      <c r="I326" s="641" t="s">
        <v>26</v>
      </c>
      <c r="J326" s="641" t="s">
        <v>26</v>
      </c>
      <c r="K326" s="641" t="s">
        <v>26</v>
      </c>
      <c r="L326" s="641"/>
      <c r="M326" s="641"/>
      <c r="N326" s="28">
        <f>N327+N333+N346</f>
        <v>4433.1089999999995</v>
      </c>
      <c r="O326" s="28">
        <f>O327+O333+O346</f>
        <v>4432.4290000000001</v>
      </c>
      <c r="P326" s="28">
        <f>P327+P333+P346</f>
        <v>3580.5219999999995</v>
      </c>
      <c r="Q326" s="28">
        <f>Q327+Q333+Q346</f>
        <v>1889.384</v>
      </c>
      <c r="R326" s="28">
        <f>R327+R333+R346</f>
        <v>1889.384</v>
      </c>
    </row>
    <row r="327" spans="1:18" s="97" customFormat="1" ht="72">
      <c r="A327" s="27" t="s">
        <v>982</v>
      </c>
      <c r="B327" s="641">
        <v>1301</v>
      </c>
      <c r="C327" s="641" t="s">
        <v>26</v>
      </c>
      <c r="D327" s="641" t="s">
        <v>26</v>
      </c>
      <c r="E327" s="641" t="s">
        <v>26</v>
      </c>
      <c r="F327" s="641" t="s">
        <v>26</v>
      </c>
      <c r="G327" s="641" t="s">
        <v>26</v>
      </c>
      <c r="H327" s="641" t="s">
        <v>26</v>
      </c>
      <c r="I327" s="641" t="s">
        <v>26</v>
      </c>
      <c r="J327" s="641" t="s">
        <v>26</v>
      </c>
      <c r="K327" s="641" t="s">
        <v>26</v>
      </c>
      <c r="L327" s="641"/>
      <c r="M327" s="641"/>
      <c r="N327" s="28">
        <f t="shared" ref="N327:R327" si="51">N328</f>
        <v>0</v>
      </c>
      <c r="O327" s="28">
        <f t="shared" si="51"/>
        <v>0</v>
      </c>
      <c r="P327" s="28">
        <f t="shared" si="51"/>
        <v>112.2</v>
      </c>
      <c r="Q327" s="28">
        <f t="shared" si="51"/>
        <v>0</v>
      </c>
      <c r="R327" s="28">
        <f t="shared" si="51"/>
        <v>0</v>
      </c>
    </row>
    <row r="328" spans="1:18" s="97" customFormat="1" ht="23.25" customHeight="1">
      <c r="A328" s="29" t="s">
        <v>40</v>
      </c>
      <c r="B328" s="30">
        <v>1307</v>
      </c>
      <c r="C328" s="29" t="s">
        <v>28</v>
      </c>
      <c r="D328" s="29" t="s">
        <v>28</v>
      </c>
      <c r="E328" s="29" t="s">
        <v>28</v>
      </c>
      <c r="F328" s="29" t="s">
        <v>28</v>
      </c>
      <c r="G328" s="29" t="s">
        <v>28</v>
      </c>
      <c r="H328" s="29" t="s">
        <v>28</v>
      </c>
      <c r="I328" s="29" t="s">
        <v>28</v>
      </c>
      <c r="J328" s="29" t="s">
        <v>28</v>
      </c>
      <c r="K328" s="29" t="s">
        <v>28</v>
      </c>
      <c r="L328" s="30" t="s">
        <v>33</v>
      </c>
      <c r="M328" s="30" t="s">
        <v>22</v>
      </c>
      <c r="N328" s="172">
        <f t="shared" ref="N328:Q328" si="52">SUM(N329:N332)</f>
        <v>0</v>
      </c>
      <c r="O328" s="172">
        <f t="shared" si="52"/>
        <v>0</v>
      </c>
      <c r="P328" s="172">
        <f t="shared" si="52"/>
        <v>112.2</v>
      </c>
      <c r="Q328" s="172">
        <f t="shared" si="52"/>
        <v>0</v>
      </c>
      <c r="R328" s="172">
        <f t="shared" ref="R328" si="53">SUM(R329:R332)</f>
        <v>0</v>
      </c>
    </row>
    <row r="329" spans="1:18" s="96" customFormat="1" ht="60" customHeight="1">
      <c r="A329" s="34"/>
      <c r="B329" s="648"/>
      <c r="C329" s="551" t="s">
        <v>44</v>
      </c>
      <c r="D329" s="551" t="s">
        <v>332</v>
      </c>
      <c r="E329" s="557" t="s">
        <v>120</v>
      </c>
      <c r="F329" s="656" t="s">
        <v>917</v>
      </c>
      <c r="G329" s="584" t="s">
        <v>918</v>
      </c>
      <c r="H329" s="34" t="s">
        <v>768</v>
      </c>
      <c r="I329" s="627" t="s">
        <v>470</v>
      </c>
      <c r="J329" s="627" t="s">
        <v>55</v>
      </c>
      <c r="K329" s="627" t="s">
        <v>343</v>
      </c>
      <c r="L329" s="584"/>
      <c r="M329" s="584"/>
      <c r="N329" s="99">
        <v>0</v>
      </c>
      <c r="O329" s="424">
        <v>0</v>
      </c>
      <c r="P329" s="99">
        <v>112.2</v>
      </c>
      <c r="Q329" s="99">
        <v>0</v>
      </c>
      <c r="R329" s="99">
        <v>0</v>
      </c>
    </row>
    <row r="330" spans="1:18" s="96" customFormat="1" ht="60">
      <c r="A330" s="34"/>
      <c r="B330" s="648"/>
      <c r="C330" s="551"/>
      <c r="D330" s="551"/>
      <c r="E330" s="557"/>
      <c r="F330" s="657"/>
      <c r="G330" s="34"/>
      <c r="H330" s="34"/>
      <c r="I330" s="627" t="s">
        <v>425</v>
      </c>
      <c r="J330" s="627" t="s">
        <v>55</v>
      </c>
      <c r="K330" s="627" t="s">
        <v>389</v>
      </c>
      <c r="L330" s="584"/>
      <c r="M330" s="584"/>
      <c r="N330" s="99"/>
      <c r="O330" s="450"/>
      <c r="P330" s="321"/>
      <c r="Q330" s="105"/>
      <c r="R330" s="105"/>
    </row>
    <row r="331" spans="1:18" s="96" customFormat="1" ht="48">
      <c r="A331" s="34"/>
      <c r="B331" s="648"/>
      <c r="C331" s="551"/>
      <c r="D331" s="551"/>
      <c r="E331" s="557"/>
      <c r="F331" s="34"/>
      <c r="G331" s="34"/>
      <c r="H331" s="34"/>
      <c r="I331" s="627" t="s">
        <v>75</v>
      </c>
      <c r="J331" s="627" t="s">
        <v>55</v>
      </c>
      <c r="K331" s="627" t="s">
        <v>58</v>
      </c>
      <c r="L331" s="584"/>
      <c r="M331" s="584"/>
      <c r="N331" s="99"/>
      <c r="O331" s="450"/>
      <c r="P331" s="321"/>
      <c r="Q331" s="105"/>
      <c r="R331" s="105"/>
    </row>
    <row r="332" spans="1:18" s="96" customFormat="1" ht="84" hidden="1">
      <c r="A332" s="34"/>
      <c r="B332" s="648" t="s">
        <v>1018</v>
      </c>
      <c r="C332" s="34"/>
      <c r="D332" s="34"/>
      <c r="E332" s="34"/>
      <c r="F332" s="34"/>
      <c r="G332" s="34"/>
      <c r="H332" s="34"/>
      <c r="I332" s="627" t="s">
        <v>1049</v>
      </c>
      <c r="J332" s="627" t="s">
        <v>55</v>
      </c>
      <c r="K332" s="627" t="s">
        <v>1050</v>
      </c>
      <c r="L332" s="584"/>
      <c r="M332" s="584"/>
      <c r="N332" s="99">
        <v>0</v>
      </c>
      <c r="O332" s="424">
        <v>0</v>
      </c>
      <c r="P332" s="99">
        <v>0</v>
      </c>
      <c r="Q332" s="99">
        <v>0</v>
      </c>
      <c r="R332" s="99">
        <v>0</v>
      </c>
    </row>
    <row r="333" spans="1:18" s="97" customFormat="1" ht="84">
      <c r="A333" s="27" t="s">
        <v>509</v>
      </c>
      <c r="B333" s="641">
        <v>1500</v>
      </c>
      <c r="C333" s="641" t="s">
        <v>26</v>
      </c>
      <c r="D333" s="641" t="s">
        <v>26</v>
      </c>
      <c r="E333" s="641" t="s">
        <v>26</v>
      </c>
      <c r="F333" s="641" t="s">
        <v>26</v>
      </c>
      <c r="G333" s="641" t="s">
        <v>26</v>
      </c>
      <c r="H333" s="641" t="s">
        <v>26</v>
      </c>
      <c r="I333" s="641" t="s">
        <v>26</v>
      </c>
      <c r="J333" s="641" t="s">
        <v>26</v>
      </c>
      <c r="K333" s="641" t="s">
        <v>26</v>
      </c>
      <c r="L333" s="641"/>
      <c r="M333" s="641"/>
      <c r="N333" s="28">
        <f t="shared" ref="N333:R333" si="54">N334</f>
        <v>4243.7249999999995</v>
      </c>
      <c r="O333" s="28">
        <f t="shared" si="54"/>
        <v>4243.0450000000001</v>
      </c>
      <c r="P333" s="28">
        <f t="shared" si="54"/>
        <v>3260.7</v>
      </c>
      <c r="Q333" s="28">
        <f t="shared" si="54"/>
        <v>1700</v>
      </c>
      <c r="R333" s="28">
        <f t="shared" si="54"/>
        <v>1700</v>
      </c>
    </row>
    <row r="334" spans="1:18" s="97" customFormat="1" ht="36">
      <c r="A334" s="27" t="s">
        <v>510</v>
      </c>
      <c r="B334" s="641">
        <v>1503</v>
      </c>
      <c r="C334" s="27" t="s">
        <v>28</v>
      </c>
      <c r="D334" s="27" t="s">
        <v>28</v>
      </c>
      <c r="E334" s="27" t="s">
        <v>28</v>
      </c>
      <c r="F334" s="27" t="s">
        <v>28</v>
      </c>
      <c r="G334" s="27" t="s">
        <v>28</v>
      </c>
      <c r="H334" s="27" t="s">
        <v>28</v>
      </c>
      <c r="I334" s="27" t="s">
        <v>28</v>
      </c>
      <c r="J334" s="27" t="s">
        <v>28</v>
      </c>
      <c r="K334" s="27" t="s">
        <v>28</v>
      </c>
      <c r="L334" s="641"/>
      <c r="M334" s="641"/>
      <c r="N334" s="28">
        <f>SUM(N336:N345)</f>
        <v>4243.7249999999995</v>
      </c>
      <c r="O334" s="28">
        <f>SUM(O336:O345)</f>
        <v>4243.0450000000001</v>
      </c>
      <c r="P334" s="28">
        <f>SUM(P336:P345)</f>
        <v>3260.7</v>
      </c>
      <c r="Q334" s="28">
        <f>SUM(Q336:Q345)</f>
        <v>1700</v>
      </c>
      <c r="R334" s="28">
        <f>SUM(R336:R345)</f>
        <v>1700</v>
      </c>
    </row>
    <row r="335" spans="1:18" s="97" customFormat="1" ht="12">
      <c r="A335" s="27" t="s">
        <v>81</v>
      </c>
      <c r="B335" s="641"/>
      <c r="C335" s="27"/>
      <c r="D335" s="27"/>
      <c r="E335" s="27"/>
      <c r="F335" s="27"/>
      <c r="G335" s="27"/>
      <c r="H335" s="27"/>
      <c r="I335" s="27"/>
      <c r="J335" s="27"/>
      <c r="K335" s="27"/>
      <c r="L335" s="641"/>
      <c r="M335" s="641"/>
      <c r="N335" s="28"/>
      <c r="O335" s="447"/>
      <c r="P335" s="318"/>
      <c r="Q335" s="130"/>
      <c r="R335" s="130"/>
    </row>
    <row r="336" spans="1:18" s="97" customFormat="1" ht="155.25" customHeight="1">
      <c r="A336" s="41"/>
      <c r="B336" s="647"/>
      <c r="C336" s="550" t="s">
        <v>44</v>
      </c>
      <c r="D336" s="550" t="s">
        <v>330</v>
      </c>
      <c r="E336" s="582" t="s">
        <v>120</v>
      </c>
      <c r="F336" s="690" t="s">
        <v>1257</v>
      </c>
      <c r="G336" s="550" t="s">
        <v>73</v>
      </c>
      <c r="H336" s="582" t="s">
        <v>1258</v>
      </c>
      <c r="I336" s="224" t="s">
        <v>1287</v>
      </c>
      <c r="J336" s="103" t="s">
        <v>55</v>
      </c>
      <c r="K336" s="103" t="s">
        <v>1288</v>
      </c>
      <c r="L336" s="647" t="s">
        <v>20</v>
      </c>
      <c r="M336" s="647" t="s">
        <v>36</v>
      </c>
      <c r="N336" s="15">
        <v>1000</v>
      </c>
      <c r="O336" s="413">
        <v>1000</v>
      </c>
      <c r="P336" s="311">
        <v>700</v>
      </c>
      <c r="Q336" s="131">
        <v>1000</v>
      </c>
      <c r="R336" s="131">
        <v>1000</v>
      </c>
    </row>
    <row r="337" spans="1:18" s="97" customFormat="1" ht="226.5" customHeight="1">
      <c r="A337" s="34"/>
      <c r="B337" s="648" t="s">
        <v>156</v>
      </c>
      <c r="C337" s="67"/>
      <c r="D337" s="67"/>
      <c r="E337" s="67"/>
      <c r="F337" s="661"/>
      <c r="G337" s="67"/>
      <c r="H337" s="67"/>
      <c r="I337" s="221" t="s">
        <v>1365</v>
      </c>
      <c r="J337" s="589" t="s">
        <v>55</v>
      </c>
      <c r="K337" s="589" t="s">
        <v>390</v>
      </c>
      <c r="L337" s="647" t="s">
        <v>20</v>
      </c>
      <c r="M337" s="647" t="s">
        <v>36</v>
      </c>
      <c r="N337" s="42">
        <v>1000</v>
      </c>
      <c r="O337" s="414">
        <v>1000</v>
      </c>
      <c r="P337" s="312">
        <v>700</v>
      </c>
      <c r="Q337" s="132">
        <v>700</v>
      </c>
      <c r="R337" s="132">
        <v>700</v>
      </c>
    </row>
    <row r="338" spans="1:18" s="97" customFormat="1" ht="71.25" customHeight="1">
      <c r="A338" s="34"/>
      <c r="B338" s="648"/>
      <c r="C338" s="661" t="s">
        <v>437</v>
      </c>
      <c r="D338" s="661" t="s">
        <v>641</v>
      </c>
      <c r="E338" s="661" t="s">
        <v>438</v>
      </c>
      <c r="F338" s="661" t="s">
        <v>746</v>
      </c>
      <c r="G338" s="661" t="s">
        <v>747</v>
      </c>
      <c r="H338" s="661" t="s">
        <v>768</v>
      </c>
      <c r="I338" s="551" t="s">
        <v>818</v>
      </c>
      <c r="J338" s="551" t="s">
        <v>55</v>
      </c>
      <c r="K338" s="551" t="s">
        <v>349</v>
      </c>
      <c r="L338" s="647" t="s">
        <v>20</v>
      </c>
      <c r="M338" s="647" t="s">
        <v>36</v>
      </c>
      <c r="N338" s="42"/>
      <c r="O338" s="414"/>
      <c r="P338" s="312"/>
      <c r="Q338" s="132"/>
      <c r="R338" s="132"/>
    </row>
    <row r="339" spans="1:18" s="97" customFormat="1" ht="46.5" customHeight="1">
      <c r="A339" s="34"/>
      <c r="B339" s="648"/>
      <c r="C339" s="661"/>
      <c r="D339" s="661"/>
      <c r="E339" s="661"/>
      <c r="F339" s="661"/>
      <c r="G339" s="661"/>
      <c r="H339" s="661"/>
      <c r="I339" s="551" t="s">
        <v>75</v>
      </c>
      <c r="J339" s="551" t="s">
        <v>55</v>
      </c>
      <c r="K339" s="551" t="s">
        <v>58</v>
      </c>
      <c r="L339" s="647" t="s">
        <v>20</v>
      </c>
      <c r="M339" s="647" t="s">
        <v>36</v>
      </c>
      <c r="N339" s="42"/>
      <c r="O339" s="414"/>
      <c r="P339" s="312"/>
      <c r="Q339" s="132"/>
      <c r="R339" s="132"/>
    </row>
    <row r="340" spans="1:18" s="97" customFormat="1" ht="72">
      <c r="A340" s="34"/>
      <c r="B340" s="648"/>
      <c r="C340" s="661"/>
      <c r="D340" s="67"/>
      <c r="E340" s="67"/>
      <c r="F340" s="551"/>
      <c r="G340" s="67"/>
      <c r="H340" s="67"/>
      <c r="I340" s="221" t="s">
        <v>157</v>
      </c>
      <c r="J340" s="589" t="s">
        <v>55</v>
      </c>
      <c r="K340" s="589" t="s">
        <v>90</v>
      </c>
      <c r="L340" s="647" t="s">
        <v>20</v>
      </c>
      <c r="M340" s="647" t="s">
        <v>36</v>
      </c>
      <c r="N340" s="42">
        <f>1998.012</f>
        <v>1998.0119999999999</v>
      </c>
      <c r="O340" s="435">
        <v>1997.345</v>
      </c>
      <c r="P340" s="42">
        <v>1655</v>
      </c>
      <c r="Q340" s="42">
        <v>0</v>
      </c>
      <c r="R340" s="42">
        <v>0</v>
      </c>
    </row>
    <row r="341" spans="1:18" s="97" customFormat="1" ht="60">
      <c r="A341" s="469"/>
      <c r="B341" s="470"/>
      <c r="C341" s="471"/>
      <c r="D341" s="472"/>
      <c r="E341" s="472"/>
      <c r="F341" s="471"/>
      <c r="G341" s="472"/>
      <c r="H341" s="472"/>
      <c r="I341" s="473" t="s">
        <v>1177</v>
      </c>
      <c r="J341" s="474" t="s">
        <v>55</v>
      </c>
      <c r="K341" s="474" t="s">
        <v>1164</v>
      </c>
      <c r="L341" s="470"/>
      <c r="M341" s="470"/>
      <c r="N341" s="435"/>
      <c r="O341" s="435"/>
      <c r="P341" s="435"/>
      <c r="Q341" s="435"/>
      <c r="R341" s="435"/>
    </row>
    <row r="342" spans="1:18" s="97" customFormat="1" ht="72">
      <c r="A342" s="34"/>
      <c r="B342" s="648"/>
      <c r="C342" s="67"/>
      <c r="D342" s="67"/>
      <c r="E342" s="67"/>
      <c r="F342" s="67"/>
      <c r="G342" s="67"/>
      <c r="H342" s="67"/>
      <c r="I342" s="221" t="s">
        <v>694</v>
      </c>
      <c r="J342" s="589" t="s">
        <v>55</v>
      </c>
      <c r="K342" s="589" t="s">
        <v>337</v>
      </c>
      <c r="L342" s="584"/>
      <c r="M342" s="584"/>
      <c r="N342" s="42"/>
      <c r="O342" s="435"/>
      <c r="P342" s="42"/>
      <c r="Q342" s="42"/>
      <c r="R342" s="42"/>
    </row>
    <row r="343" spans="1:18" s="97" customFormat="1" ht="132.75" customHeight="1">
      <c r="A343" s="34"/>
      <c r="B343" s="648"/>
      <c r="C343" s="67"/>
      <c r="D343" s="67"/>
      <c r="E343" s="67"/>
      <c r="F343" s="67"/>
      <c r="G343" s="67"/>
      <c r="H343" s="67"/>
      <c r="I343" s="221" t="s">
        <v>1102</v>
      </c>
      <c r="J343" s="589" t="s">
        <v>55</v>
      </c>
      <c r="K343" s="589" t="s">
        <v>678</v>
      </c>
      <c r="L343" s="648" t="s">
        <v>20</v>
      </c>
      <c r="M343" s="648" t="s">
        <v>36</v>
      </c>
      <c r="N343" s="42">
        <v>200</v>
      </c>
      <c r="O343" s="435">
        <v>200</v>
      </c>
      <c r="P343" s="42">
        <v>200</v>
      </c>
      <c r="Q343" s="42">
        <v>0</v>
      </c>
      <c r="R343" s="42">
        <v>0</v>
      </c>
    </row>
    <row r="344" spans="1:18" s="97" customFormat="1" ht="60" customHeight="1">
      <c r="A344" s="34"/>
      <c r="B344" s="648"/>
      <c r="C344" s="551" t="s">
        <v>44</v>
      </c>
      <c r="D344" s="551" t="s">
        <v>601</v>
      </c>
      <c r="E344" s="557" t="s">
        <v>120</v>
      </c>
      <c r="F344" s="67"/>
      <c r="G344" s="67"/>
      <c r="H344" s="67"/>
      <c r="I344" s="221" t="s">
        <v>600</v>
      </c>
      <c r="J344" s="589" t="s">
        <v>597</v>
      </c>
      <c r="K344" s="589" t="s">
        <v>48</v>
      </c>
      <c r="L344" s="648" t="s">
        <v>20</v>
      </c>
      <c r="M344" s="648" t="s">
        <v>36</v>
      </c>
      <c r="N344" s="42">
        <v>40</v>
      </c>
      <c r="O344" s="435">
        <v>40</v>
      </c>
      <c r="P344" s="42">
        <v>0</v>
      </c>
      <c r="Q344" s="42">
        <v>0</v>
      </c>
      <c r="R344" s="42">
        <v>0</v>
      </c>
    </row>
    <row r="345" spans="1:18" s="96" customFormat="1" ht="48" customHeight="1">
      <c r="A345" s="34"/>
      <c r="B345" s="648"/>
      <c r="C345" s="551"/>
      <c r="D345" s="586"/>
      <c r="E345" s="586"/>
      <c r="F345" s="551"/>
      <c r="G345" s="551"/>
      <c r="H345" s="557"/>
      <c r="I345" s="589" t="s">
        <v>1103</v>
      </c>
      <c r="J345" s="589" t="s">
        <v>55</v>
      </c>
      <c r="K345" s="589" t="s">
        <v>898</v>
      </c>
      <c r="L345" s="584">
        <v>10</v>
      </c>
      <c r="M345" s="648" t="s">
        <v>30</v>
      </c>
      <c r="N345" s="246">
        <v>5.7130000000000001</v>
      </c>
      <c r="O345" s="439">
        <v>5.7</v>
      </c>
      <c r="P345" s="246">
        <v>5.7</v>
      </c>
      <c r="Q345" s="246">
        <v>0</v>
      </c>
      <c r="R345" s="246">
        <v>0</v>
      </c>
    </row>
    <row r="346" spans="1:18" s="97" customFormat="1" ht="96">
      <c r="A346" s="29" t="s">
        <v>511</v>
      </c>
      <c r="B346" s="137" t="s">
        <v>512</v>
      </c>
      <c r="C346" s="149"/>
      <c r="D346" s="149"/>
      <c r="E346" s="149"/>
      <c r="F346" s="149"/>
      <c r="G346" s="149"/>
      <c r="H346" s="149"/>
      <c r="I346" s="189"/>
      <c r="J346" s="181"/>
      <c r="K346" s="181"/>
      <c r="L346" s="30"/>
      <c r="M346" s="30"/>
      <c r="N346" s="172">
        <f>N347</f>
        <v>189.38399999999999</v>
      </c>
      <c r="O346" s="172">
        <f t="shared" ref="O346:R346" si="55">O347</f>
        <v>189.38399999999999</v>
      </c>
      <c r="P346" s="172">
        <f t="shared" si="55"/>
        <v>207.62200000000001</v>
      </c>
      <c r="Q346" s="172">
        <f t="shared" si="55"/>
        <v>189.38399999999999</v>
      </c>
      <c r="R346" s="172">
        <f t="shared" si="55"/>
        <v>189.38399999999999</v>
      </c>
    </row>
    <row r="347" spans="1:18" s="97" customFormat="1" ht="97.5" customHeight="1">
      <c r="A347" s="27" t="s">
        <v>513</v>
      </c>
      <c r="B347" s="641">
        <v>1604</v>
      </c>
      <c r="C347" s="225" t="s">
        <v>44</v>
      </c>
      <c r="D347" s="226" t="s">
        <v>329</v>
      </c>
      <c r="E347" s="227" t="s">
        <v>120</v>
      </c>
      <c r="F347" s="228" t="s">
        <v>175</v>
      </c>
      <c r="G347" s="229" t="s">
        <v>176</v>
      </c>
      <c r="H347" s="229" t="s">
        <v>177</v>
      </c>
      <c r="I347" s="229" t="s">
        <v>178</v>
      </c>
      <c r="J347" s="229" t="s">
        <v>126</v>
      </c>
      <c r="K347" s="230" t="s">
        <v>179</v>
      </c>
      <c r="L347" s="641" t="s">
        <v>29</v>
      </c>
      <c r="M347" s="641" t="s">
        <v>23</v>
      </c>
      <c r="N347" s="28">
        <v>189.38399999999999</v>
      </c>
      <c r="O347" s="436">
        <v>189.38399999999999</v>
      </c>
      <c r="P347" s="28">
        <v>207.62200000000001</v>
      </c>
      <c r="Q347" s="28">
        <v>189.38399999999999</v>
      </c>
      <c r="R347" s="28">
        <v>189.38399999999999</v>
      </c>
    </row>
    <row r="348" spans="1:18" s="97" customFormat="1" ht="121.5" customHeight="1">
      <c r="A348" s="27" t="s">
        <v>983</v>
      </c>
      <c r="B348" s="641">
        <v>1700</v>
      </c>
      <c r="C348" s="641" t="s">
        <v>26</v>
      </c>
      <c r="D348" s="641" t="s">
        <v>26</v>
      </c>
      <c r="E348" s="641" t="s">
        <v>26</v>
      </c>
      <c r="F348" s="641" t="s">
        <v>26</v>
      </c>
      <c r="G348" s="641" t="s">
        <v>26</v>
      </c>
      <c r="H348" s="641" t="s">
        <v>26</v>
      </c>
      <c r="I348" s="641" t="s">
        <v>26</v>
      </c>
      <c r="J348" s="641" t="s">
        <v>26</v>
      </c>
      <c r="K348" s="641" t="s">
        <v>26</v>
      </c>
      <c r="L348" s="641"/>
      <c r="M348" s="641"/>
      <c r="N348" s="28">
        <f t="shared" ref="N348:R348" si="56">N349+N357</f>
        <v>83962.242999999988</v>
      </c>
      <c r="O348" s="28">
        <f t="shared" si="56"/>
        <v>73798.547999999995</v>
      </c>
      <c r="P348" s="28">
        <f t="shared" si="56"/>
        <v>89090.369000000006</v>
      </c>
      <c r="Q348" s="28">
        <f t="shared" si="56"/>
        <v>96811.192999999999</v>
      </c>
      <c r="R348" s="28">
        <f t="shared" si="56"/>
        <v>96811.192999999999</v>
      </c>
    </row>
    <row r="349" spans="1:18" s="97" customFormat="1" ht="24.75" customHeight="1">
      <c r="A349" s="27" t="s">
        <v>514</v>
      </c>
      <c r="B349" s="641">
        <v>1701</v>
      </c>
      <c r="C349" s="641" t="s">
        <v>26</v>
      </c>
      <c r="D349" s="641" t="s">
        <v>26</v>
      </c>
      <c r="E349" s="641" t="s">
        <v>26</v>
      </c>
      <c r="F349" s="641" t="s">
        <v>26</v>
      </c>
      <c r="G349" s="641" t="s">
        <v>26</v>
      </c>
      <c r="H349" s="641" t="s">
        <v>26</v>
      </c>
      <c r="I349" s="641" t="s">
        <v>26</v>
      </c>
      <c r="J349" s="641" t="s">
        <v>26</v>
      </c>
      <c r="K349" s="641" t="s">
        <v>26</v>
      </c>
      <c r="L349" s="641"/>
      <c r="M349" s="641"/>
      <c r="N349" s="28">
        <f t="shared" ref="N349" si="57">SUM(N351:N353)</f>
        <v>1169.7260000000001</v>
      </c>
      <c r="O349" s="28">
        <f t="shared" ref="O349:R349" si="58">SUM(O351:O353)</f>
        <v>912.66599999999994</v>
      </c>
      <c r="P349" s="28">
        <f t="shared" si="58"/>
        <v>80</v>
      </c>
      <c r="Q349" s="28">
        <f t="shared" si="58"/>
        <v>8</v>
      </c>
      <c r="R349" s="28">
        <f t="shared" si="58"/>
        <v>8</v>
      </c>
    </row>
    <row r="350" spans="1:18" s="97" customFormat="1" ht="12">
      <c r="A350" s="29" t="s">
        <v>81</v>
      </c>
      <c r="B350" s="30"/>
      <c r="C350" s="30"/>
      <c r="D350" s="30"/>
      <c r="E350" s="30"/>
      <c r="F350" s="30"/>
      <c r="G350" s="30"/>
      <c r="H350" s="30"/>
      <c r="I350" s="30"/>
      <c r="J350" s="30"/>
      <c r="K350" s="30"/>
      <c r="L350" s="607"/>
      <c r="M350" s="607"/>
      <c r="N350" s="28"/>
      <c r="O350" s="436"/>
      <c r="P350" s="28"/>
      <c r="Q350" s="28"/>
      <c r="R350" s="28"/>
    </row>
    <row r="351" spans="1:18" s="98" customFormat="1" ht="12">
      <c r="A351" s="31"/>
      <c r="B351" s="32"/>
      <c r="C351" s="32"/>
      <c r="D351" s="32"/>
      <c r="E351" s="32"/>
      <c r="F351" s="32"/>
      <c r="G351" s="32"/>
      <c r="H351" s="32"/>
      <c r="I351" s="32"/>
      <c r="J351" s="32"/>
      <c r="K351" s="32"/>
      <c r="L351" s="69" t="s">
        <v>29</v>
      </c>
      <c r="M351" s="69" t="s">
        <v>31</v>
      </c>
      <c r="N351" s="50">
        <f t="shared" ref="N351" si="59">N354</f>
        <v>20</v>
      </c>
      <c r="O351" s="50">
        <f t="shared" ref="O351:R351" si="60">O354</f>
        <v>4.7050000000000001</v>
      </c>
      <c r="P351" s="50">
        <f t="shared" si="60"/>
        <v>80</v>
      </c>
      <c r="Q351" s="50">
        <f t="shared" si="60"/>
        <v>8</v>
      </c>
      <c r="R351" s="50">
        <f t="shared" si="60"/>
        <v>8</v>
      </c>
    </row>
    <row r="352" spans="1:18" s="98" customFormat="1" ht="12">
      <c r="A352" s="31"/>
      <c r="B352" s="32"/>
      <c r="C352" s="32"/>
      <c r="D352" s="32"/>
      <c r="E352" s="32"/>
      <c r="F352" s="32"/>
      <c r="G352" s="32"/>
      <c r="H352" s="32"/>
      <c r="I352" s="32"/>
      <c r="J352" s="32"/>
      <c r="K352" s="32"/>
      <c r="L352" s="69" t="s">
        <v>29</v>
      </c>
      <c r="M352" s="69" t="s">
        <v>23</v>
      </c>
      <c r="N352" s="50">
        <f t="shared" ref="N352" si="61">N356</f>
        <v>560.1</v>
      </c>
      <c r="O352" s="50">
        <f t="shared" ref="O352:R352" si="62">O356</f>
        <v>318.33499999999998</v>
      </c>
      <c r="P352" s="50">
        <f t="shared" si="62"/>
        <v>0</v>
      </c>
      <c r="Q352" s="50">
        <f t="shared" si="62"/>
        <v>0</v>
      </c>
      <c r="R352" s="50">
        <f t="shared" si="62"/>
        <v>0</v>
      </c>
    </row>
    <row r="353" spans="1:18" s="98" customFormat="1" ht="12">
      <c r="A353" s="31"/>
      <c r="B353" s="32"/>
      <c r="C353" s="32"/>
      <c r="D353" s="32"/>
      <c r="E353" s="32"/>
      <c r="F353" s="32"/>
      <c r="G353" s="32"/>
      <c r="H353" s="32"/>
      <c r="I353" s="32"/>
      <c r="J353" s="32"/>
      <c r="K353" s="32"/>
      <c r="L353" s="69" t="s">
        <v>20</v>
      </c>
      <c r="M353" s="69" t="s">
        <v>33</v>
      </c>
      <c r="N353" s="50">
        <f t="shared" ref="N353" si="63">N355</f>
        <v>589.62599999999998</v>
      </c>
      <c r="O353" s="50">
        <f t="shared" ref="O353:R353" si="64">O355</f>
        <v>589.62599999999998</v>
      </c>
      <c r="P353" s="50">
        <f t="shared" si="64"/>
        <v>0</v>
      </c>
      <c r="Q353" s="50">
        <f t="shared" si="64"/>
        <v>0</v>
      </c>
      <c r="R353" s="50">
        <f t="shared" si="64"/>
        <v>0</v>
      </c>
    </row>
    <row r="354" spans="1:18" s="96" customFormat="1" ht="192">
      <c r="A354" s="34" t="s">
        <v>984</v>
      </c>
      <c r="B354" s="584" t="s">
        <v>515</v>
      </c>
      <c r="C354" s="228" t="s">
        <v>180</v>
      </c>
      <c r="D354" s="229" t="s">
        <v>181</v>
      </c>
      <c r="E354" s="231" t="s">
        <v>182</v>
      </c>
      <c r="F354" s="229" t="s">
        <v>183</v>
      </c>
      <c r="G354" s="229" t="s">
        <v>104</v>
      </c>
      <c r="H354" s="229" t="s">
        <v>51</v>
      </c>
      <c r="I354" s="229" t="s">
        <v>184</v>
      </c>
      <c r="J354" s="229" t="s">
        <v>73</v>
      </c>
      <c r="K354" s="230" t="s">
        <v>185</v>
      </c>
      <c r="L354" s="566" t="s">
        <v>29</v>
      </c>
      <c r="M354" s="566" t="s">
        <v>31</v>
      </c>
      <c r="N354" s="15">
        <v>20</v>
      </c>
      <c r="O354" s="15">
        <v>4.7050000000000001</v>
      </c>
      <c r="P354" s="15">
        <v>80</v>
      </c>
      <c r="Q354" s="15">
        <v>8</v>
      </c>
      <c r="R354" s="15">
        <v>8</v>
      </c>
    </row>
    <row r="355" spans="1:18" s="96" customFormat="1" ht="156" customHeight="1">
      <c r="A355" s="86" t="s">
        <v>563</v>
      </c>
      <c r="B355" s="542" t="s">
        <v>893</v>
      </c>
      <c r="C355" s="629" t="s">
        <v>210</v>
      </c>
      <c r="D355" s="560" t="s">
        <v>159</v>
      </c>
      <c r="E355" s="560" t="s">
        <v>211</v>
      </c>
      <c r="F355" s="560" t="s">
        <v>212</v>
      </c>
      <c r="G355" s="560" t="s">
        <v>213</v>
      </c>
      <c r="H355" s="560" t="s">
        <v>189</v>
      </c>
      <c r="I355" s="560" t="s">
        <v>347</v>
      </c>
      <c r="J355" s="593" t="s">
        <v>214</v>
      </c>
      <c r="K355" s="238" t="s">
        <v>215</v>
      </c>
      <c r="L355" s="542">
        <v>10</v>
      </c>
      <c r="M355" s="544" t="s">
        <v>33</v>
      </c>
      <c r="N355" s="196">
        <v>589.62599999999998</v>
      </c>
      <c r="O355" s="196">
        <v>589.62599999999998</v>
      </c>
      <c r="P355" s="196">
        <v>0</v>
      </c>
      <c r="Q355" s="196">
        <v>0</v>
      </c>
      <c r="R355" s="196">
        <v>0</v>
      </c>
    </row>
    <row r="356" spans="1:18" s="96" customFormat="1" ht="135" customHeight="1">
      <c r="A356" s="85" t="s">
        <v>794</v>
      </c>
      <c r="B356" s="553" t="s">
        <v>795</v>
      </c>
      <c r="C356" s="570"/>
      <c r="D356" s="570"/>
      <c r="E356" s="570"/>
      <c r="F356" s="570" t="s">
        <v>911</v>
      </c>
      <c r="G356" s="570" t="s">
        <v>231</v>
      </c>
      <c r="H356" s="570" t="s">
        <v>912</v>
      </c>
      <c r="I356" s="570" t="s">
        <v>909</v>
      </c>
      <c r="J356" s="144" t="s">
        <v>55</v>
      </c>
      <c r="K356" s="144" t="s">
        <v>910</v>
      </c>
      <c r="L356" s="553" t="s">
        <v>29</v>
      </c>
      <c r="M356" s="553" t="s">
        <v>23</v>
      </c>
      <c r="N356" s="89">
        <v>560.1</v>
      </c>
      <c r="O356" s="89">
        <v>318.33499999999998</v>
      </c>
      <c r="P356" s="89">
        <v>0</v>
      </c>
      <c r="Q356" s="89">
        <v>0</v>
      </c>
      <c r="R356" s="89">
        <v>0</v>
      </c>
    </row>
    <row r="357" spans="1:18" s="97" customFormat="1" ht="36">
      <c r="A357" s="44" t="s">
        <v>516</v>
      </c>
      <c r="B357" s="643">
        <v>1800</v>
      </c>
      <c r="C357" s="191"/>
      <c r="D357" s="191"/>
      <c r="E357" s="192"/>
      <c r="F357" s="191"/>
      <c r="G357" s="191"/>
      <c r="H357" s="191"/>
      <c r="I357" s="191"/>
      <c r="J357" s="191"/>
      <c r="K357" s="191"/>
      <c r="L357" s="643"/>
      <c r="M357" s="643"/>
      <c r="N357" s="45">
        <f t="shared" ref="N357:R357" si="65">SUM(N359:N367)</f>
        <v>82792.516999999993</v>
      </c>
      <c r="O357" s="45">
        <f t="shared" si="65"/>
        <v>72885.881999999998</v>
      </c>
      <c r="P357" s="45">
        <f t="shared" si="65"/>
        <v>89010.369000000006</v>
      </c>
      <c r="Q357" s="45">
        <f t="shared" si="65"/>
        <v>96803.192999999999</v>
      </c>
      <c r="R357" s="45">
        <f t="shared" si="65"/>
        <v>96803.192999999999</v>
      </c>
    </row>
    <row r="358" spans="1:18" s="97" customFormat="1" ht="12">
      <c r="A358" s="29" t="s">
        <v>81</v>
      </c>
      <c r="B358" s="30"/>
      <c r="C358" s="30"/>
      <c r="D358" s="30"/>
      <c r="E358" s="30"/>
      <c r="F358" s="30"/>
      <c r="G358" s="30"/>
      <c r="H358" s="30"/>
      <c r="I358" s="30"/>
      <c r="J358" s="30"/>
      <c r="K358" s="30"/>
      <c r="L358" s="607"/>
      <c r="M358" s="607"/>
      <c r="N358" s="28"/>
      <c r="O358" s="436"/>
      <c r="P358" s="28"/>
      <c r="Q358" s="28"/>
      <c r="R358" s="28"/>
    </row>
    <row r="359" spans="1:18" s="98" customFormat="1" ht="12">
      <c r="A359" s="31"/>
      <c r="B359" s="32"/>
      <c r="C359" s="32"/>
      <c r="D359" s="32"/>
      <c r="E359" s="32"/>
      <c r="F359" s="32"/>
      <c r="G359" s="32"/>
      <c r="H359" s="32"/>
      <c r="I359" s="32"/>
      <c r="J359" s="32"/>
      <c r="K359" s="32"/>
      <c r="L359" s="69" t="s">
        <v>29</v>
      </c>
      <c r="M359" s="69" t="s">
        <v>33</v>
      </c>
      <c r="N359" s="50">
        <f t="shared" ref="N359" si="66">N369+N383</f>
        <v>13001.159</v>
      </c>
      <c r="O359" s="50">
        <f t="shared" ref="O359:R359" si="67">O369+O383</f>
        <v>12202.488000000001</v>
      </c>
      <c r="P359" s="50">
        <f t="shared" si="67"/>
        <v>13255.6</v>
      </c>
      <c r="Q359" s="50">
        <f t="shared" si="67"/>
        <v>13255.6</v>
      </c>
      <c r="R359" s="50">
        <f t="shared" si="67"/>
        <v>13255.6</v>
      </c>
    </row>
    <row r="360" spans="1:18" s="98" customFormat="1" ht="12">
      <c r="A360" s="31"/>
      <c r="B360" s="32"/>
      <c r="C360" s="32"/>
      <c r="D360" s="32"/>
      <c r="E360" s="32"/>
      <c r="F360" s="32"/>
      <c r="G360" s="32"/>
      <c r="H360" s="32"/>
      <c r="I360" s="32"/>
      <c r="J360" s="32"/>
      <c r="K360" s="32"/>
      <c r="L360" s="69" t="s">
        <v>33</v>
      </c>
      <c r="M360" s="69" t="s">
        <v>29</v>
      </c>
      <c r="N360" s="50">
        <f t="shared" ref="N360" si="68">N376+N390</f>
        <v>210.3</v>
      </c>
      <c r="O360" s="50">
        <f t="shared" ref="O360:R360" si="69">O376+O390</f>
        <v>129.70100000000002</v>
      </c>
      <c r="P360" s="50">
        <f t="shared" si="69"/>
        <v>210.3</v>
      </c>
      <c r="Q360" s="50">
        <f t="shared" si="69"/>
        <v>210.3</v>
      </c>
      <c r="R360" s="50">
        <f t="shared" si="69"/>
        <v>210.3</v>
      </c>
    </row>
    <row r="361" spans="1:18" s="98" customFormat="1" ht="12">
      <c r="A361" s="31"/>
      <c r="B361" s="32"/>
      <c r="C361" s="32"/>
      <c r="D361" s="32"/>
      <c r="E361" s="32"/>
      <c r="F361" s="32"/>
      <c r="G361" s="32"/>
      <c r="H361" s="32"/>
      <c r="I361" s="32"/>
      <c r="J361" s="32"/>
      <c r="K361" s="32"/>
      <c r="L361" s="69" t="s">
        <v>33</v>
      </c>
      <c r="M361" s="69" t="s">
        <v>31</v>
      </c>
      <c r="N361" s="50">
        <f>N377+N391+N395+N397+N405</f>
        <v>11355.179</v>
      </c>
      <c r="O361" s="50">
        <f>O377+O391+O395+O397+O405</f>
        <v>10966.683999999999</v>
      </c>
      <c r="P361" s="50">
        <f>P377+P391+P395+P397+P405</f>
        <v>11535.692999999999</v>
      </c>
      <c r="Q361" s="50">
        <f>Q377+Q391+Q395+Q397+Q405</f>
        <v>11566.793</v>
      </c>
      <c r="R361" s="50">
        <f>R377+R391+R395+R397+R405</f>
        <v>11566.793</v>
      </c>
    </row>
    <row r="362" spans="1:18" s="98" customFormat="1" ht="12">
      <c r="A362" s="31"/>
      <c r="B362" s="32"/>
      <c r="C362" s="32"/>
      <c r="D362" s="32"/>
      <c r="E362" s="32"/>
      <c r="F362" s="32"/>
      <c r="G362" s="32"/>
      <c r="H362" s="32"/>
      <c r="I362" s="32"/>
      <c r="J362" s="32"/>
      <c r="K362" s="32"/>
      <c r="L362" s="69" t="s">
        <v>37</v>
      </c>
      <c r="M362" s="69" t="s">
        <v>29</v>
      </c>
      <c r="N362" s="50">
        <f>N398+N406+N407</f>
        <v>1145.6680000000001</v>
      </c>
      <c r="O362" s="50">
        <f t="shared" ref="O362:R362" si="70">O398+O406+O407</f>
        <v>1144.2180000000001</v>
      </c>
      <c r="P362" s="50">
        <f t="shared" si="70"/>
        <v>1273.1399999999999</v>
      </c>
      <c r="Q362" s="50">
        <f t="shared" si="70"/>
        <v>1273.1399999999999</v>
      </c>
      <c r="R362" s="50">
        <f t="shared" si="70"/>
        <v>1273.1399999999999</v>
      </c>
    </row>
    <row r="363" spans="1:18" s="98" customFormat="1" ht="12">
      <c r="A363" s="31"/>
      <c r="B363" s="32"/>
      <c r="C363" s="32"/>
      <c r="D363" s="32"/>
      <c r="E363" s="32"/>
      <c r="F363" s="32"/>
      <c r="G363" s="32"/>
      <c r="H363" s="32"/>
      <c r="I363" s="32"/>
      <c r="J363" s="32"/>
      <c r="K363" s="32"/>
      <c r="L363" s="69" t="s">
        <v>37</v>
      </c>
      <c r="M363" s="69" t="s">
        <v>32</v>
      </c>
      <c r="N363" s="50">
        <f>N399+N403+N408</f>
        <v>15028.101999999999</v>
      </c>
      <c r="O363" s="50">
        <f>O399+O403+O408</f>
        <v>12533.067999999999</v>
      </c>
      <c r="P363" s="50">
        <f>P399+P403+P408</f>
        <v>21756.036</v>
      </c>
      <c r="Q363" s="50">
        <f>Q399+Q403+Q408</f>
        <v>21756.036</v>
      </c>
      <c r="R363" s="50">
        <f>R399+R403+R408</f>
        <v>21756.036</v>
      </c>
    </row>
    <row r="364" spans="1:18" s="98" customFormat="1" ht="12">
      <c r="A364" s="31"/>
      <c r="B364" s="32"/>
      <c r="C364" s="32"/>
      <c r="D364" s="32"/>
      <c r="E364" s="32"/>
      <c r="F364" s="32"/>
      <c r="G364" s="32"/>
      <c r="H364" s="32"/>
      <c r="I364" s="32"/>
      <c r="J364" s="32"/>
      <c r="K364" s="32"/>
      <c r="L364" s="69" t="s">
        <v>37</v>
      </c>
      <c r="M364" s="69" t="s">
        <v>36</v>
      </c>
      <c r="N364" s="50">
        <f t="shared" ref="N364" si="71">N400</f>
        <v>20.832000000000001</v>
      </c>
      <c r="O364" s="50">
        <f t="shared" ref="O364:R364" si="72">O400</f>
        <v>20.832000000000001</v>
      </c>
      <c r="P364" s="50">
        <f t="shared" si="72"/>
        <v>15.624000000000001</v>
      </c>
      <c r="Q364" s="50">
        <f t="shared" si="72"/>
        <v>15.624000000000001</v>
      </c>
      <c r="R364" s="50">
        <f t="shared" si="72"/>
        <v>15.624000000000001</v>
      </c>
    </row>
    <row r="365" spans="1:18" s="98" customFormat="1" ht="12">
      <c r="A365" s="31"/>
      <c r="B365" s="32"/>
      <c r="C365" s="32"/>
      <c r="D365" s="32"/>
      <c r="E365" s="32"/>
      <c r="F365" s="32"/>
      <c r="G365" s="32"/>
      <c r="H365" s="32"/>
      <c r="I365" s="32"/>
      <c r="J365" s="32"/>
      <c r="K365" s="32"/>
      <c r="L365" s="69" t="s">
        <v>37</v>
      </c>
      <c r="M365" s="69" t="s">
        <v>31</v>
      </c>
      <c r="N365" s="50">
        <f>N393</f>
        <v>40</v>
      </c>
      <c r="O365" s="50">
        <f t="shared" ref="O365:R365" si="73">O393</f>
        <v>0</v>
      </c>
      <c r="P365" s="50">
        <f t="shared" si="73"/>
        <v>40</v>
      </c>
      <c r="Q365" s="50">
        <f t="shared" si="73"/>
        <v>40</v>
      </c>
      <c r="R365" s="50">
        <f t="shared" si="73"/>
        <v>40</v>
      </c>
    </row>
    <row r="366" spans="1:18" s="98" customFormat="1" ht="12">
      <c r="A366" s="31"/>
      <c r="B366" s="32"/>
      <c r="C366" s="32"/>
      <c r="D366" s="32"/>
      <c r="E366" s="32"/>
      <c r="F366" s="32"/>
      <c r="G366" s="32"/>
      <c r="H366" s="32"/>
      <c r="I366" s="32"/>
      <c r="J366" s="32"/>
      <c r="K366" s="32"/>
      <c r="L366" s="69" t="s">
        <v>20</v>
      </c>
      <c r="M366" s="69" t="s">
        <v>33</v>
      </c>
      <c r="N366" s="50">
        <f>N380+N404+N402</f>
        <v>41970.876999999993</v>
      </c>
      <c r="O366" s="50">
        <f>O380+O404+O402</f>
        <v>35868.718000000001</v>
      </c>
      <c r="P366" s="50">
        <f>P380+P404+P402</f>
        <v>40903.576000000001</v>
      </c>
      <c r="Q366" s="50">
        <f>Q380+Q404+Q402</f>
        <v>48665.299999999996</v>
      </c>
      <c r="R366" s="50">
        <f>R380+R404+R402</f>
        <v>48665.299999999996</v>
      </c>
    </row>
    <row r="367" spans="1:18" s="98" customFormat="1" ht="12">
      <c r="A367" s="31"/>
      <c r="B367" s="32"/>
      <c r="C367" s="32"/>
      <c r="D367" s="32"/>
      <c r="E367" s="32"/>
      <c r="F367" s="32"/>
      <c r="G367" s="32"/>
      <c r="H367" s="32"/>
      <c r="I367" s="32"/>
      <c r="J367" s="32"/>
      <c r="K367" s="32"/>
      <c r="L367" s="69" t="s">
        <v>20</v>
      </c>
      <c r="M367" s="69" t="s">
        <v>30</v>
      </c>
      <c r="N367" s="50">
        <f t="shared" ref="N367" si="74">N381+N394</f>
        <v>20.399999999999999</v>
      </c>
      <c r="O367" s="50">
        <f t="shared" ref="O367:R367" si="75">O381+O394</f>
        <v>20.173000000000002</v>
      </c>
      <c r="P367" s="50">
        <f t="shared" si="75"/>
        <v>20.399999999999999</v>
      </c>
      <c r="Q367" s="50">
        <f t="shared" si="75"/>
        <v>20.399999999999999</v>
      </c>
      <c r="R367" s="50">
        <f t="shared" si="75"/>
        <v>20.399999999999999</v>
      </c>
    </row>
    <row r="368" spans="1:18" s="96" customFormat="1" ht="14.25" customHeight="1">
      <c r="A368" s="818" t="s">
        <v>1383</v>
      </c>
      <c r="B368" s="580">
        <v>1801</v>
      </c>
      <c r="C368" s="570"/>
      <c r="D368" s="570"/>
      <c r="E368" s="144"/>
      <c r="F368" s="570"/>
      <c r="G368" s="570"/>
      <c r="H368" s="570"/>
      <c r="I368" s="570"/>
      <c r="J368" s="570"/>
      <c r="K368" s="570"/>
      <c r="L368" s="580"/>
      <c r="M368" s="580"/>
      <c r="N368" s="89">
        <f t="shared" ref="N368:R368" si="76">SUM(N369:N381)</f>
        <v>10415.504999999999</v>
      </c>
      <c r="O368" s="89">
        <f t="shared" si="76"/>
        <v>9947.8490000000002</v>
      </c>
      <c r="P368" s="89">
        <f t="shared" si="76"/>
        <v>10797.757000000001</v>
      </c>
      <c r="Q368" s="89">
        <f t="shared" si="76"/>
        <v>10797.757000000001</v>
      </c>
      <c r="R368" s="89">
        <f t="shared" si="76"/>
        <v>10797.757000000001</v>
      </c>
    </row>
    <row r="369" spans="1:18" s="155" customFormat="1" ht="132.75" customHeight="1">
      <c r="A369" s="819"/>
      <c r="B369" s="648" t="s">
        <v>565</v>
      </c>
      <c r="C369" s="560" t="s">
        <v>186</v>
      </c>
      <c r="D369" s="560" t="s">
        <v>616</v>
      </c>
      <c r="E369" s="560" t="s">
        <v>187</v>
      </c>
      <c r="F369" s="560" t="s">
        <v>188</v>
      </c>
      <c r="G369" s="560" t="s">
        <v>617</v>
      </c>
      <c r="H369" s="560" t="s">
        <v>189</v>
      </c>
      <c r="I369" s="560" t="s">
        <v>851</v>
      </c>
      <c r="J369" s="593" t="s">
        <v>190</v>
      </c>
      <c r="K369" s="593" t="s">
        <v>191</v>
      </c>
      <c r="L369" s="153" t="s">
        <v>29</v>
      </c>
      <c r="M369" s="153" t="s">
        <v>33</v>
      </c>
      <c r="N369" s="154">
        <v>9061.6640000000007</v>
      </c>
      <c r="O369" s="154">
        <v>8714.6200000000008</v>
      </c>
      <c r="P369" s="154">
        <v>9240.8220000000001</v>
      </c>
      <c r="Q369" s="154">
        <v>9240.8220000000001</v>
      </c>
      <c r="R369" s="154">
        <v>9240.8220000000001</v>
      </c>
    </row>
    <row r="370" spans="1:18" s="155" customFormat="1" ht="108.75" customHeight="1">
      <c r="A370" s="819"/>
      <c r="B370" s="544" t="s">
        <v>566</v>
      </c>
      <c r="C370" s="563" t="s">
        <v>227</v>
      </c>
      <c r="D370" s="563" t="s">
        <v>228</v>
      </c>
      <c r="E370" s="563" t="s">
        <v>229</v>
      </c>
      <c r="F370" s="563" t="s">
        <v>230</v>
      </c>
      <c r="G370" s="563" t="s">
        <v>231</v>
      </c>
      <c r="H370" s="592" t="s">
        <v>224</v>
      </c>
      <c r="I370" s="570" t="s">
        <v>232</v>
      </c>
      <c r="J370" s="570" t="s">
        <v>73</v>
      </c>
      <c r="K370" s="563" t="s">
        <v>233</v>
      </c>
      <c r="L370" s="153"/>
      <c r="M370" s="153"/>
      <c r="N370" s="154"/>
      <c r="O370" s="154"/>
      <c r="P370" s="154"/>
      <c r="Q370" s="154"/>
      <c r="R370" s="154"/>
    </row>
    <row r="371" spans="1:18" s="155" customFormat="1" ht="120">
      <c r="A371" s="819"/>
      <c r="B371" s="156"/>
      <c r="C371" s="563" t="s">
        <v>234</v>
      </c>
      <c r="D371" s="563" t="s">
        <v>235</v>
      </c>
      <c r="E371" s="563" t="s">
        <v>236</v>
      </c>
      <c r="F371" s="563" t="s">
        <v>237</v>
      </c>
      <c r="G371" s="563" t="s">
        <v>238</v>
      </c>
      <c r="H371" s="563" t="s">
        <v>239</v>
      </c>
      <c r="I371" s="570" t="s">
        <v>240</v>
      </c>
      <c r="J371" s="570" t="s">
        <v>73</v>
      </c>
      <c r="K371" s="570" t="s">
        <v>241</v>
      </c>
      <c r="L371" s="153"/>
      <c r="M371" s="153"/>
      <c r="N371" s="154"/>
      <c r="O371" s="154"/>
      <c r="P371" s="154"/>
      <c r="Q371" s="154"/>
      <c r="R371" s="154"/>
    </row>
    <row r="372" spans="1:18" s="155" customFormat="1" ht="131.25" customHeight="1">
      <c r="A372" s="206"/>
      <c r="B372" s="553" t="s">
        <v>567</v>
      </c>
      <c r="C372" s="563" t="s">
        <v>163</v>
      </c>
      <c r="D372" s="563" t="s">
        <v>204</v>
      </c>
      <c r="E372" s="563" t="s">
        <v>242</v>
      </c>
      <c r="F372" s="563" t="s">
        <v>243</v>
      </c>
      <c r="G372" s="563" t="s">
        <v>752</v>
      </c>
      <c r="H372" s="563" t="s">
        <v>244</v>
      </c>
      <c r="I372" s="563" t="s">
        <v>208</v>
      </c>
      <c r="J372" s="563" t="s">
        <v>73</v>
      </c>
      <c r="K372" s="563" t="s">
        <v>245</v>
      </c>
      <c r="L372" s="153"/>
      <c r="M372" s="153"/>
      <c r="N372" s="154"/>
      <c r="O372" s="154"/>
      <c r="P372" s="154"/>
      <c r="Q372" s="154"/>
      <c r="R372" s="154"/>
    </row>
    <row r="373" spans="1:18" s="155" customFormat="1" ht="155.25" customHeight="1">
      <c r="A373" s="206"/>
      <c r="B373" s="553" t="s">
        <v>568</v>
      </c>
      <c r="C373" s="566" t="s">
        <v>359</v>
      </c>
      <c r="D373" s="41" t="s">
        <v>360</v>
      </c>
      <c r="E373" s="566" t="s">
        <v>361</v>
      </c>
      <c r="F373" s="563" t="s">
        <v>246</v>
      </c>
      <c r="G373" s="563" t="s">
        <v>247</v>
      </c>
      <c r="H373" s="592" t="s">
        <v>224</v>
      </c>
      <c r="I373" s="563" t="s">
        <v>248</v>
      </c>
      <c r="J373" s="592" t="s">
        <v>73</v>
      </c>
      <c r="K373" s="592" t="s">
        <v>249</v>
      </c>
      <c r="L373" s="153"/>
      <c r="M373" s="153"/>
      <c r="N373" s="154"/>
      <c r="O373" s="154"/>
      <c r="P373" s="154"/>
      <c r="Q373" s="154"/>
      <c r="R373" s="154"/>
    </row>
    <row r="374" spans="1:18" s="155" customFormat="1" ht="216.75" customHeight="1">
      <c r="A374" s="206"/>
      <c r="B374" s="553" t="s">
        <v>569</v>
      </c>
      <c r="C374" s="563" t="s">
        <v>864</v>
      </c>
      <c r="D374" s="563" t="s">
        <v>865</v>
      </c>
      <c r="E374" s="563" t="s">
        <v>867</v>
      </c>
      <c r="F374" s="570" t="s">
        <v>260</v>
      </c>
      <c r="G374" s="570" t="s">
        <v>261</v>
      </c>
      <c r="H374" s="144" t="s">
        <v>262</v>
      </c>
      <c r="I374" s="570" t="s">
        <v>643</v>
      </c>
      <c r="J374" s="144" t="s">
        <v>263</v>
      </c>
      <c r="K374" s="145" t="s">
        <v>264</v>
      </c>
      <c r="L374" s="153"/>
      <c r="M374" s="153"/>
      <c r="N374" s="154"/>
      <c r="O374" s="154"/>
      <c r="P374" s="154"/>
      <c r="Q374" s="154"/>
      <c r="R374" s="154"/>
    </row>
    <row r="375" spans="1:18" s="155" customFormat="1" ht="180.75" customHeight="1">
      <c r="A375" s="206"/>
      <c r="B375" s="553" t="s">
        <v>570</v>
      </c>
      <c r="C375" s="563" t="s">
        <v>269</v>
      </c>
      <c r="D375" s="563" t="s">
        <v>270</v>
      </c>
      <c r="E375" s="592" t="s">
        <v>271</v>
      </c>
      <c r="F375" s="563" t="s">
        <v>272</v>
      </c>
      <c r="G375" s="563" t="s">
        <v>218</v>
      </c>
      <c r="H375" s="563" t="s">
        <v>273</v>
      </c>
      <c r="I375" s="563" t="s">
        <v>756</v>
      </c>
      <c r="J375" s="625" t="s">
        <v>193</v>
      </c>
      <c r="K375" s="625" t="s">
        <v>274</v>
      </c>
      <c r="L375" s="153"/>
      <c r="M375" s="153"/>
      <c r="N375" s="154"/>
      <c r="O375" s="154"/>
      <c r="P375" s="154"/>
      <c r="Q375" s="154"/>
      <c r="R375" s="154"/>
    </row>
    <row r="376" spans="1:18" s="155" customFormat="1" ht="120.75" customHeight="1">
      <c r="A376" s="206"/>
      <c r="B376" s="553" t="s">
        <v>571</v>
      </c>
      <c r="C376" s="228" t="s">
        <v>755</v>
      </c>
      <c r="D376" s="229" t="s">
        <v>753</v>
      </c>
      <c r="E376" s="229" t="s">
        <v>754</v>
      </c>
      <c r="F376" s="229" t="s">
        <v>250</v>
      </c>
      <c r="G376" s="229" t="s">
        <v>218</v>
      </c>
      <c r="H376" s="229" t="s">
        <v>219</v>
      </c>
      <c r="I376" s="236" t="s">
        <v>251</v>
      </c>
      <c r="J376" s="236" t="s">
        <v>55</v>
      </c>
      <c r="K376" s="237" t="s">
        <v>252</v>
      </c>
      <c r="L376" s="153" t="s">
        <v>33</v>
      </c>
      <c r="M376" s="153" t="s">
        <v>29</v>
      </c>
      <c r="N376" s="154">
        <v>159.80000000000001</v>
      </c>
      <c r="O376" s="154">
        <v>97.927000000000007</v>
      </c>
      <c r="P376" s="154">
        <v>159.83000000000001</v>
      </c>
      <c r="Q376" s="154">
        <v>159.83000000000001</v>
      </c>
      <c r="R376" s="154">
        <v>159.83000000000001</v>
      </c>
    </row>
    <row r="377" spans="1:18" s="155" customFormat="1" ht="108" customHeight="1">
      <c r="A377" s="206"/>
      <c r="B377" s="153"/>
      <c r="C377" s="234" t="s">
        <v>354</v>
      </c>
      <c r="D377" s="234" t="s">
        <v>355</v>
      </c>
      <c r="E377" s="234" t="s">
        <v>356</v>
      </c>
      <c r="F377" s="234" t="s">
        <v>357</v>
      </c>
      <c r="G377" s="234" t="s">
        <v>358</v>
      </c>
      <c r="H377" s="234" t="s">
        <v>48</v>
      </c>
      <c r="I377" s="234" t="s">
        <v>345</v>
      </c>
      <c r="J377" s="235" t="s">
        <v>57</v>
      </c>
      <c r="K377" s="235" t="s">
        <v>346</v>
      </c>
      <c r="L377" s="153" t="s">
        <v>33</v>
      </c>
      <c r="M377" s="153" t="s">
        <v>31</v>
      </c>
      <c r="N377" s="154">
        <v>1179.7570000000001</v>
      </c>
      <c r="O377" s="154">
        <v>1121.059</v>
      </c>
      <c r="P377" s="154">
        <v>1382.86</v>
      </c>
      <c r="Q377" s="154">
        <v>1382.86</v>
      </c>
      <c r="R377" s="154">
        <v>1382.86</v>
      </c>
    </row>
    <row r="378" spans="1:18" s="155" customFormat="1" ht="97.5" customHeight="1">
      <c r="A378" s="206"/>
      <c r="B378" s="153"/>
      <c r="C378" s="550" t="s">
        <v>253</v>
      </c>
      <c r="D378" s="550" t="s">
        <v>254</v>
      </c>
      <c r="E378" s="582" t="s">
        <v>255</v>
      </c>
      <c r="F378" s="550" t="s">
        <v>256</v>
      </c>
      <c r="G378" s="550" t="s">
        <v>231</v>
      </c>
      <c r="H378" s="550" t="s">
        <v>602</v>
      </c>
      <c r="I378" s="550" t="s">
        <v>603</v>
      </c>
      <c r="J378" s="582" t="s">
        <v>73</v>
      </c>
      <c r="K378" s="582" t="s">
        <v>259</v>
      </c>
      <c r="L378" s="153"/>
      <c r="M378" s="153"/>
      <c r="N378" s="154"/>
      <c r="O378" s="154"/>
      <c r="P378" s="154"/>
      <c r="Q378" s="154"/>
      <c r="R378" s="154"/>
    </row>
    <row r="379" spans="1:18" s="96" customFormat="1" ht="132" customHeight="1">
      <c r="A379" s="43"/>
      <c r="B379" s="544" t="s">
        <v>701</v>
      </c>
      <c r="C379" s="563" t="s">
        <v>163</v>
      </c>
      <c r="D379" s="563" t="s">
        <v>204</v>
      </c>
      <c r="E379" s="563" t="s">
        <v>242</v>
      </c>
      <c r="F379" s="563" t="s">
        <v>243</v>
      </c>
      <c r="G379" s="563" t="s">
        <v>104</v>
      </c>
      <c r="H379" s="563" t="s">
        <v>244</v>
      </c>
      <c r="I379" s="563" t="s">
        <v>208</v>
      </c>
      <c r="J379" s="563" t="s">
        <v>73</v>
      </c>
      <c r="K379" s="563" t="s">
        <v>245</v>
      </c>
      <c r="L379" s="265" t="s">
        <v>37</v>
      </c>
      <c r="M379" s="153" t="s">
        <v>31</v>
      </c>
      <c r="N379" s="154">
        <v>0</v>
      </c>
      <c r="O379" s="154">
        <v>0</v>
      </c>
      <c r="P379" s="154">
        <v>0</v>
      </c>
      <c r="Q379" s="154">
        <v>0</v>
      </c>
      <c r="R379" s="154">
        <v>0</v>
      </c>
    </row>
    <row r="380" spans="1:18" s="96" customFormat="1" ht="77.25" customHeight="1">
      <c r="A380" s="43"/>
      <c r="B380" s="815" t="s">
        <v>702</v>
      </c>
      <c r="C380" s="662" t="s">
        <v>163</v>
      </c>
      <c r="D380" s="662" t="s">
        <v>204</v>
      </c>
      <c r="E380" s="662" t="s">
        <v>165</v>
      </c>
      <c r="F380" s="662" t="s">
        <v>205</v>
      </c>
      <c r="G380" s="662" t="s">
        <v>206</v>
      </c>
      <c r="H380" s="662" t="s">
        <v>207</v>
      </c>
      <c r="I380" s="662" t="s">
        <v>208</v>
      </c>
      <c r="J380" s="662" t="s">
        <v>73</v>
      </c>
      <c r="K380" s="662" t="s">
        <v>209</v>
      </c>
      <c r="L380" s="265" t="s">
        <v>20</v>
      </c>
      <c r="M380" s="153" t="s">
        <v>33</v>
      </c>
      <c r="N380" s="154">
        <v>4.1000000000000002E-2</v>
      </c>
      <c r="O380" s="154">
        <v>0</v>
      </c>
      <c r="P380" s="154">
        <v>0</v>
      </c>
      <c r="Q380" s="154">
        <v>0</v>
      </c>
      <c r="R380" s="154">
        <v>0</v>
      </c>
    </row>
    <row r="381" spans="1:18" s="155" customFormat="1" ht="80.25" customHeight="1">
      <c r="A381" s="207"/>
      <c r="B381" s="816"/>
      <c r="C381" s="663"/>
      <c r="D381" s="663"/>
      <c r="E381" s="663"/>
      <c r="F381" s="663"/>
      <c r="G381" s="663"/>
      <c r="H381" s="663"/>
      <c r="I381" s="663"/>
      <c r="J381" s="663"/>
      <c r="K381" s="663"/>
      <c r="L381" s="265" t="s">
        <v>20</v>
      </c>
      <c r="M381" s="153" t="s">
        <v>30</v>
      </c>
      <c r="N381" s="154">
        <v>14.243</v>
      </c>
      <c r="O381" s="154">
        <v>14.243</v>
      </c>
      <c r="P381" s="154">
        <v>14.244999999999999</v>
      </c>
      <c r="Q381" s="154">
        <v>14.244999999999999</v>
      </c>
      <c r="R381" s="154">
        <v>14.244999999999999</v>
      </c>
    </row>
    <row r="382" spans="1:18" s="96" customFormat="1" ht="14.25" customHeight="1">
      <c r="A382" s="820" t="s">
        <v>1384</v>
      </c>
      <c r="B382" s="580">
        <v>1802</v>
      </c>
      <c r="C382" s="570"/>
      <c r="D382" s="570"/>
      <c r="E382" s="144"/>
      <c r="F382" s="570"/>
      <c r="G382" s="570"/>
      <c r="H382" s="570"/>
      <c r="I382" s="570"/>
      <c r="J382" s="570"/>
      <c r="K382" s="570"/>
      <c r="L382" s="580"/>
      <c r="M382" s="580"/>
      <c r="N382" s="89">
        <f t="shared" ref="N382:R382" si="77">SUM(N383:N394)</f>
        <v>4561.1949999999997</v>
      </c>
      <c r="O382" s="89">
        <f t="shared" si="77"/>
        <v>3926.2919999999999</v>
      </c>
      <c r="P382" s="89">
        <f t="shared" si="77"/>
        <v>4703.3429999999998</v>
      </c>
      <c r="Q382" s="89">
        <f t="shared" si="77"/>
        <v>4703.3429999999998</v>
      </c>
      <c r="R382" s="89">
        <f t="shared" si="77"/>
        <v>4703.3429999999998</v>
      </c>
    </row>
    <row r="383" spans="1:18" s="155" customFormat="1" ht="132.75" customHeight="1">
      <c r="A383" s="819"/>
      <c r="B383" s="648" t="s">
        <v>565</v>
      </c>
      <c r="C383" s="560" t="s">
        <v>186</v>
      </c>
      <c r="D383" s="560" t="s">
        <v>616</v>
      </c>
      <c r="E383" s="560" t="s">
        <v>187</v>
      </c>
      <c r="F383" s="560" t="s">
        <v>188</v>
      </c>
      <c r="G383" s="560" t="s">
        <v>617</v>
      </c>
      <c r="H383" s="560" t="s">
        <v>189</v>
      </c>
      <c r="I383" s="560" t="s">
        <v>811</v>
      </c>
      <c r="J383" s="593" t="s">
        <v>190</v>
      </c>
      <c r="K383" s="593" t="s">
        <v>191</v>
      </c>
      <c r="L383" s="153" t="s">
        <v>29</v>
      </c>
      <c r="M383" s="153" t="s">
        <v>33</v>
      </c>
      <c r="N383" s="154">
        <v>3939.4949999999999</v>
      </c>
      <c r="O383" s="154">
        <v>3487.8679999999999</v>
      </c>
      <c r="P383" s="154">
        <v>4014.7779999999998</v>
      </c>
      <c r="Q383" s="154">
        <v>4014.7779999999998</v>
      </c>
      <c r="R383" s="154">
        <v>4014.7779999999998</v>
      </c>
    </row>
    <row r="384" spans="1:18" s="155" customFormat="1" ht="108" customHeight="1">
      <c r="A384" s="819"/>
      <c r="B384" s="544" t="s">
        <v>566</v>
      </c>
      <c r="C384" s="563" t="s">
        <v>227</v>
      </c>
      <c r="D384" s="563" t="s">
        <v>228</v>
      </c>
      <c r="E384" s="563" t="s">
        <v>229</v>
      </c>
      <c r="F384" s="563" t="s">
        <v>230</v>
      </c>
      <c r="G384" s="563" t="s">
        <v>231</v>
      </c>
      <c r="H384" s="592" t="s">
        <v>224</v>
      </c>
      <c r="I384" s="570" t="s">
        <v>232</v>
      </c>
      <c r="J384" s="570" t="s">
        <v>73</v>
      </c>
      <c r="K384" s="563" t="s">
        <v>233</v>
      </c>
      <c r="L384" s="35"/>
      <c r="M384" s="35"/>
      <c r="N384" s="154"/>
      <c r="O384" s="154"/>
      <c r="P384" s="154"/>
      <c r="Q384" s="154"/>
      <c r="R384" s="154"/>
    </row>
    <row r="385" spans="1:18" s="155" customFormat="1" ht="120" customHeight="1">
      <c r="A385" s="819"/>
      <c r="B385" s="156"/>
      <c r="C385" s="563" t="s">
        <v>234</v>
      </c>
      <c r="D385" s="563" t="s">
        <v>235</v>
      </c>
      <c r="E385" s="563" t="s">
        <v>236</v>
      </c>
      <c r="F385" s="563" t="s">
        <v>237</v>
      </c>
      <c r="G385" s="563" t="s">
        <v>238</v>
      </c>
      <c r="H385" s="563" t="s">
        <v>239</v>
      </c>
      <c r="I385" s="570" t="s">
        <v>240</v>
      </c>
      <c r="J385" s="570" t="s">
        <v>73</v>
      </c>
      <c r="K385" s="570" t="s">
        <v>241</v>
      </c>
      <c r="L385" s="153"/>
      <c r="M385" s="153"/>
      <c r="N385" s="154"/>
      <c r="O385" s="154"/>
      <c r="P385" s="154"/>
      <c r="Q385" s="154"/>
      <c r="R385" s="154"/>
    </row>
    <row r="386" spans="1:18" s="155" customFormat="1" ht="132.75" customHeight="1">
      <c r="A386" s="206"/>
      <c r="B386" s="553" t="s">
        <v>567</v>
      </c>
      <c r="C386" s="563" t="s">
        <v>163</v>
      </c>
      <c r="D386" s="563" t="s">
        <v>204</v>
      </c>
      <c r="E386" s="563" t="s">
        <v>242</v>
      </c>
      <c r="F386" s="563" t="s">
        <v>243</v>
      </c>
      <c r="G386" s="563" t="s">
        <v>104</v>
      </c>
      <c r="H386" s="563" t="s">
        <v>244</v>
      </c>
      <c r="I386" s="563" t="s">
        <v>208</v>
      </c>
      <c r="J386" s="563" t="s">
        <v>73</v>
      </c>
      <c r="K386" s="563" t="s">
        <v>245</v>
      </c>
      <c r="L386" s="153"/>
      <c r="M386" s="153"/>
      <c r="N386" s="154"/>
      <c r="O386" s="154"/>
      <c r="P386" s="154"/>
      <c r="Q386" s="154"/>
      <c r="R386" s="154"/>
    </row>
    <row r="387" spans="1:18" s="155" customFormat="1" ht="156.75" customHeight="1">
      <c r="A387" s="206"/>
      <c r="B387" s="553" t="s">
        <v>568</v>
      </c>
      <c r="C387" s="566" t="s">
        <v>359</v>
      </c>
      <c r="D387" s="41" t="s">
        <v>360</v>
      </c>
      <c r="E387" s="566" t="s">
        <v>361</v>
      </c>
      <c r="F387" s="563" t="s">
        <v>246</v>
      </c>
      <c r="G387" s="563" t="s">
        <v>247</v>
      </c>
      <c r="H387" s="592" t="s">
        <v>224</v>
      </c>
      <c r="I387" s="563" t="s">
        <v>248</v>
      </c>
      <c r="J387" s="592" t="s">
        <v>73</v>
      </c>
      <c r="K387" s="592" t="s">
        <v>249</v>
      </c>
      <c r="L387" s="153"/>
      <c r="M387" s="153"/>
      <c r="N387" s="154"/>
      <c r="O387" s="154"/>
      <c r="P387" s="154"/>
      <c r="Q387" s="154"/>
      <c r="R387" s="154"/>
    </row>
    <row r="388" spans="1:18" s="155" customFormat="1" ht="217.5" customHeight="1">
      <c r="A388" s="206"/>
      <c r="B388" s="553" t="s">
        <v>569</v>
      </c>
      <c r="C388" s="563" t="s">
        <v>864</v>
      </c>
      <c r="D388" s="563" t="s">
        <v>865</v>
      </c>
      <c r="E388" s="563" t="s">
        <v>866</v>
      </c>
      <c r="F388" s="570" t="s">
        <v>260</v>
      </c>
      <c r="G388" s="570" t="s">
        <v>261</v>
      </c>
      <c r="H388" s="144" t="s">
        <v>262</v>
      </c>
      <c r="I388" s="570" t="s">
        <v>643</v>
      </c>
      <c r="J388" s="144" t="s">
        <v>263</v>
      </c>
      <c r="K388" s="145" t="s">
        <v>264</v>
      </c>
      <c r="L388" s="153"/>
      <c r="M388" s="153"/>
      <c r="N388" s="154"/>
      <c r="O388" s="154"/>
      <c r="P388" s="154"/>
      <c r="Q388" s="154"/>
      <c r="R388" s="154"/>
    </row>
    <row r="389" spans="1:18" s="155" customFormat="1" ht="156.75" customHeight="1">
      <c r="A389" s="206"/>
      <c r="B389" s="553" t="s">
        <v>570</v>
      </c>
      <c r="C389" s="563" t="s">
        <v>269</v>
      </c>
      <c r="D389" s="563" t="s">
        <v>270</v>
      </c>
      <c r="E389" s="592" t="s">
        <v>271</v>
      </c>
      <c r="F389" s="563" t="s">
        <v>272</v>
      </c>
      <c r="G389" s="563" t="s">
        <v>642</v>
      </c>
      <c r="H389" s="563" t="s">
        <v>273</v>
      </c>
      <c r="I389" s="563" t="s">
        <v>756</v>
      </c>
      <c r="J389" s="625" t="s">
        <v>193</v>
      </c>
      <c r="K389" s="625" t="s">
        <v>274</v>
      </c>
      <c r="L389" s="153"/>
      <c r="M389" s="153"/>
      <c r="N389" s="154"/>
      <c r="O389" s="154"/>
      <c r="P389" s="154"/>
      <c r="Q389" s="154"/>
      <c r="R389" s="154"/>
    </row>
    <row r="390" spans="1:18" s="155" customFormat="1" ht="96.75" customHeight="1">
      <c r="A390" s="206"/>
      <c r="B390" s="553" t="s">
        <v>571</v>
      </c>
      <c r="C390" s="228" t="s">
        <v>755</v>
      </c>
      <c r="D390" s="229" t="s">
        <v>753</v>
      </c>
      <c r="E390" s="229" t="s">
        <v>754</v>
      </c>
      <c r="F390" s="229" t="s">
        <v>250</v>
      </c>
      <c r="G390" s="229" t="s">
        <v>218</v>
      </c>
      <c r="H390" s="229" t="s">
        <v>219</v>
      </c>
      <c r="I390" s="236" t="s">
        <v>251</v>
      </c>
      <c r="J390" s="236" t="s">
        <v>55</v>
      </c>
      <c r="K390" s="237" t="s">
        <v>252</v>
      </c>
      <c r="L390" s="153" t="s">
        <v>33</v>
      </c>
      <c r="M390" s="153" t="s">
        <v>29</v>
      </c>
      <c r="N390" s="154">
        <v>50.5</v>
      </c>
      <c r="O390" s="154">
        <v>31.774000000000001</v>
      </c>
      <c r="P390" s="154">
        <v>50.47</v>
      </c>
      <c r="Q390" s="154">
        <v>50.47</v>
      </c>
      <c r="R390" s="154">
        <v>50.47</v>
      </c>
    </row>
    <row r="391" spans="1:18" s="155" customFormat="1" ht="108.75" customHeight="1">
      <c r="A391" s="206"/>
      <c r="B391" s="553" t="s">
        <v>604</v>
      </c>
      <c r="C391" s="234" t="s">
        <v>354</v>
      </c>
      <c r="D391" s="234" t="s">
        <v>355</v>
      </c>
      <c r="E391" s="234" t="s">
        <v>356</v>
      </c>
      <c r="F391" s="234" t="s">
        <v>357</v>
      </c>
      <c r="G391" s="234" t="s">
        <v>358</v>
      </c>
      <c r="H391" s="234" t="s">
        <v>48</v>
      </c>
      <c r="I391" s="234" t="s">
        <v>345</v>
      </c>
      <c r="J391" s="235" t="s">
        <v>57</v>
      </c>
      <c r="K391" s="235" t="s">
        <v>346</v>
      </c>
      <c r="L391" s="153" t="s">
        <v>33</v>
      </c>
      <c r="M391" s="153" t="s">
        <v>31</v>
      </c>
      <c r="N391" s="154">
        <v>525.04300000000001</v>
      </c>
      <c r="O391" s="154">
        <v>400.72</v>
      </c>
      <c r="P391" s="154">
        <v>591.94000000000005</v>
      </c>
      <c r="Q391" s="154">
        <v>591.94000000000005</v>
      </c>
      <c r="R391" s="154">
        <v>591.94000000000005</v>
      </c>
    </row>
    <row r="392" spans="1:18" s="155" customFormat="1" ht="97.5" customHeight="1">
      <c r="A392" s="206"/>
      <c r="B392" s="553" t="s">
        <v>605</v>
      </c>
      <c r="C392" s="550" t="s">
        <v>253</v>
      </c>
      <c r="D392" s="550" t="s">
        <v>254</v>
      </c>
      <c r="E392" s="550" t="s">
        <v>255</v>
      </c>
      <c r="F392" s="550" t="s">
        <v>256</v>
      </c>
      <c r="G392" s="550" t="s">
        <v>606</v>
      </c>
      <c r="H392" s="550" t="s">
        <v>602</v>
      </c>
      <c r="I392" s="550" t="s">
        <v>603</v>
      </c>
      <c r="J392" s="582" t="s">
        <v>73</v>
      </c>
      <c r="K392" s="582" t="s">
        <v>259</v>
      </c>
      <c r="L392" s="153"/>
      <c r="M392" s="153"/>
      <c r="N392" s="154"/>
      <c r="O392" s="154"/>
      <c r="P392" s="154"/>
      <c r="Q392" s="154"/>
      <c r="R392" s="154"/>
    </row>
    <row r="393" spans="1:18" s="96" customFormat="1" ht="131.25" customHeight="1">
      <c r="A393" s="43"/>
      <c r="B393" s="544" t="s">
        <v>701</v>
      </c>
      <c r="C393" s="563" t="s">
        <v>163</v>
      </c>
      <c r="D393" s="563" t="s">
        <v>204</v>
      </c>
      <c r="E393" s="563" t="s">
        <v>242</v>
      </c>
      <c r="F393" s="563" t="s">
        <v>243</v>
      </c>
      <c r="G393" s="563" t="s">
        <v>104</v>
      </c>
      <c r="H393" s="563" t="s">
        <v>244</v>
      </c>
      <c r="I393" s="563" t="s">
        <v>208</v>
      </c>
      <c r="J393" s="563" t="s">
        <v>73</v>
      </c>
      <c r="K393" s="563" t="s">
        <v>245</v>
      </c>
      <c r="L393" s="265" t="s">
        <v>37</v>
      </c>
      <c r="M393" s="153" t="s">
        <v>31</v>
      </c>
      <c r="N393" s="154">
        <v>40</v>
      </c>
      <c r="O393" s="154">
        <v>0</v>
      </c>
      <c r="P393" s="154">
        <v>40</v>
      </c>
      <c r="Q393" s="154">
        <v>40</v>
      </c>
      <c r="R393" s="154">
        <v>40</v>
      </c>
    </row>
    <row r="394" spans="1:18" s="155" customFormat="1" ht="156" customHeight="1">
      <c r="A394" s="212"/>
      <c r="B394" s="553" t="s">
        <v>572</v>
      </c>
      <c r="C394" s="550" t="s">
        <v>163</v>
      </c>
      <c r="D394" s="550" t="s">
        <v>204</v>
      </c>
      <c r="E394" s="550" t="s">
        <v>165</v>
      </c>
      <c r="F394" s="550" t="s">
        <v>205</v>
      </c>
      <c r="G394" s="550" t="s">
        <v>206</v>
      </c>
      <c r="H394" s="550" t="s">
        <v>207</v>
      </c>
      <c r="I394" s="550" t="s">
        <v>208</v>
      </c>
      <c r="J394" s="550" t="s">
        <v>73</v>
      </c>
      <c r="K394" s="550" t="s">
        <v>209</v>
      </c>
      <c r="L394" s="153" t="s">
        <v>20</v>
      </c>
      <c r="M394" s="153" t="s">
        <v>30</v>
      </c>
      <c r="N394" s="154">
        <v>6.157</v>
      </c>
      <c r="O394" s="154">
        <v>5.93</v>
      </c>
      <c r="P394" s="154">
        <v>6.1550000000000002</v>
      </c>
      <c r="Q394" s="154">
        <v>6.1550000000000002</v>
      </c>
      <c r="R394" s="154">
        <v>6.1550000000000002</v>
      </c>
    </row>
    <row r="395" spans="1:18" s="96" customFormat="1" ht="156" customHeight="1">
      <c r="A395" s="41" t="s">
        <v>985</v>
      </c>
      <c r="B395" s="610">
        <v>1805</v>
      </c>
      <c r="C395" s="234" t="s">
        <v>354</v>
      </c>
      <c r="D395" s="234" t="s">
        <v>355</v>
      </c>
      <c r="E395" s="234" t="s">
        <v>356</v>
      </c>
      <c r="F395" s="234" t="s">
        <v>357</v>
      </c>
      <c r="G395" s="234" t="s">
        <v>358</v>
      </c>
      <c r="H395" s="234" t="s">
        <v>48</v>
      </c>
      <c r="I395" s="690" t="s">
        <v>345</v>
      </c>
      <c r="J395" s="697" t="s">
        <v>57</v>
      </c>
      <c r="K395" s="697" t="s">
        <v>346</v>
      </c>
      <c r="L395" s="610" t="s">
        <v>33</v>
      </c>
      <c r="M395" s="610" t="s">
        <v>31</v>
      </c>
      <c r="N395" s="173">
        <v>6883.0789999999997</v>
      </c>
      <c r="O395" s="445">
        <v>6869.5969999999998</v>
      </c>
      <c r="P395" s="173">
        <f>32.978+220.697+4031.118+1950</f>
        <v>6234.7929999999997</v>
      </c>
      <c r="Q395" s="173">
        <f>32.978+220.697+4031.118+1950</f>
        <v>6234.7929999999997</v>
      </c>
      <c r="R395" s="173">
        <f>32.978+220.697+4031.118+1950</f>
        <v>6234.7929999999997</v>
      </c>
    </row>
    <row r="396" spans="1:18" s="96" customFormat="1" ht="32.25" hidden="1" customHeight="1">
      <c r="A396" s="37"/>
      <c r="B396" s="567"/>
      <c r="C396" s="569" t="s">
        <v>340</v>
      </c>
      <c r="D396" s="569" t="s">
        <v>55</v>
      </c>
      <c r="E396" s="569" t="s">
        <v>341</v>
      </c>
      <c r="F396" s="569" t="s">
        <v>339</v>
      </c>
      <c r="G396" s="569" t="s">
        <v>55</v>
      </c>
      <c r="H396" s="569" t="s">
        <v>64</v>
      </c>
      <c r="I396" s="661"/>
      <c r="J396" s="698"/>
      <c r="K396" s="698"/>
      <c r="L396" s="567"/>
      <c r="M396" s="567"/>
      <c r="N396" s="47"/>
      <c r="O396" s="415"/>
      <c r="P396" s="313"/>
      <c r="Q396" s="134"/>
      <c r="R396" s="134"/>
    </row>
    <row r="397" spans="1:18" s="96" customFormat="1" ht="108.75" customHeight="1">
      <c r="A397" s="92" t="s">
        <v>796</v>
      </c>
      <c r="B397" s="610">
        <v>1807</v>
      </c>
      <c r="C397" s="234"/>
      <c r="D397" s="234"/>
      <c r="E397" s="234"/>
      <c r="F397" s="234"/>
      <c r="G397" s="234"/>
      <c r="H397" s="234"/>
      <c r="I397" s="691"/>
      <c r="J397" s="846"/>
      <c r="K397" s="846"/>
      <c r="L397" s="610" t="s">
        <v>33</v>
      </c>
      <c r="M397" s="610" t="s">
        <v>31</v>
      </c>
      <c r="N397" s="173">
        <v>1635</v>
      </c>
      <c r="O397" s="445">
        <v>1443.1669999999999</v>
      </c>
      <c r="P397" s="173">
        <f>614.1+1285</f>
        <v>1899.1</v>
      </c>
      <c r="Q397" s="173">
        <f>614.1+1285</f>
        <v>1899.1</v>
      </c>
      <c r="R397" s="173">
        <f>614.1+1285</f>
        <v>1899.1</v>
      </c>
    </row>
    <row r="398" spans="1:18" s="96" customFormat="1" ht="51.75" customHeight="1">
      <c r="A398" s="714" t="s">
        <v>517</v>
      </c>
      <c r="B398" s="584" t="s">
        <v>518</v>
      </c>
      <c r="C398" s="672" t="s">
        <v>196</v>
      </c>
      <c r="D398" s="672" t="s">
        <v>198</v>
      </c>
      <c r="E398" s="672" t="s">
        <v>197</v>
      </c>
      <c r="F398" s="708" t="s">
        <v>199</v>
      </c>
      <c r="G398" s="672" t="s">
        <v>200</v>
      </c>
      <c r="H398" s="848" t="s">
        <v>201</v>
      </c>
      <c r="I398" s="661" t="s">
        <v>202</v>
      </c>
      <c r="J398" s="661" t="s">
        <v>59</v>
      </c>
      <c r="K398" s="698" t="s">
        <v>203</v>
      </c>
      <c r="L398" s="584" t="s">
        <v>37</v>
      </c>
      <c r="M398" s="584" t="s">
        <v>29</v>
      </c>
      <c r="N398" s="42">
        <v>239.56800000000001</v>
      </c>
      <c r="O398" s="435">
        <v>239.56800000000001</v>
      </c>
      <c r="P398" s="42">
        <v>221.34</v>
      </c>
      <c r="Q398" s="42">
        <v>221.34</v>
      </c>
      <c r="R398" s="42">
        <v>221.34</v>
      </c>
    </row>
    <row r="399" spans="1:18" s="96" customFormat="1" ht="51.75" customHeight="1">
      <c r="A399" s="714"/>
      <c r="B399" s="584"/>
      <c r="C399" s="672"/>
      <c r="D399" s="672"/>
      <c r="E399" s="672"/>
      <c r="F399" s="708"/>
      <c r="G399" s="672"/>
      <c r="H399" s="848"/>
      <c r="I399" s="661"/>
      <c r="J399" s="661"/>
      <c r="K399" s="698"/>
      <c r="L399" s="566" t="s">
        <v>37</v>
      </c>
      <c r="M399" s="566" t="s">
        <v>32</v>
      </c>
      <c r="N399" s="15">
        <v>489.6</v>
      </c>
      <c r="O399" s="404">
        <v>457.68700000000001</v>
      </c>
      <c r="P399" s="15">
        <v>420.036</v>
      </c>
      <c r="Q399" s="15">
        <v>420.036</v>
      </c>
      <c r="R399" s="15">
        <v>420.036</v>
      </c>
    </row>
    <row r="400" spans="1:18" s="96" customFormat="1" ht="51.75" customHeight="1">
      <c r="A400" s="813"/>
      <c r="B400" s="584"/>
      <c r="C400" s="94"/>
      <c r="D400" s="94"/>
      <c r="E400" s="94"/>
      <c r="F400" s="709"/>
      <c r="G400" s="94"/>
      <c r="H400" s="94"/>
      <c r="I400" s="94"/>
      <c r="J400" s="94"/>
      <c r="K400" s="102"/>
      <c r="L400" s="647" t="s">
        <v>37</v>
      </c>
      <c r="M400" s="647" t="s">
        <v>36</v>
      </c>
      <c r="N400" s="15">
        <v>20.832000000000001</v>
      </c>
      <c r="O400" s="404">
        <v>20.832000000000001</v>
      </c>
      <c r="P400" s="15">
        <v>15.624000000000001</v>
      </c>
      <c r="Q400" s="15">
        <v>15.624000000000001</v>
      </c>
      <c r="R400" s="15">
        <v>15.624000000000001</v>
      </c>
    </row>
    <row r="401" spans="1:18" s="96" customFormat="1" ht="72.75" hidden="1" customHeight="1">
      <c r="A401" s="41" t="s">
        <v>519</v>
      </c>
      <c r="B401" s="566" t="s">
        <v>520</v>
      </c>
      <c r="C401" s="550" t="s">
        <v>163</v>
      </c>
      <c r="D401" s="550" t="s">
        <v>204</v>
      </c>
      <c r="E401" s="550" t="s">
        <v>165</v>
      </c>
      <c r="F401" s="550" t="s">
        <v>205</v>
      </c>
      <c r="G401" s="550" t="s">
        <v>206</v>
      </c>
      <c r="H401" s="550" t="s">
        <v>207</v>
      </c>
      <c r="I401" s="550" t="s">
        <v>208</v>
      </c>
      <c r="J401" s="550" t="s">
        <v>73</v>
      </c>
      <c r="K401" s="550" t="s">
        <v>209</v>
      </c>
      <c r="L401" s="610" t="s">
        <v>20</v>
      </c>
      <c r="M401" s="610" t="s">
        <v>30</v>
      </c>
      <c r="N401" s="173"/>
      <c r="O401" s="413"/>
      <c r="P401" s="311"/>
      <c r="Q401" s="131"/>
      <c r="R401" s="131"/>
    </row>
    <row r="402" spans="1:18" s="96" customFormat="1" ht="156">
      <c r="A402" s="92" t="s">
        <v>519</v>
      </c>
      <c r="B402" s="610" t="s">
        <v>664</v>
      </c>
      <c r="C402" s="550" t="s">
        <v>163</v>
      </c>
      <c r="D402" s="550" t="s">
        <v>204</v>
      </c>
      <c r="E402" s="550" t="s">
        <v>165</v>
      </c>
      <c r="F402" s="550" t="s">
        <v>205</v>
      </c>
      <c r="G402" s="550" t="s">
        <v>206</v>
      </c>
      <c r="H402" s="550" t="s">
        <v>207</v>
      </c>
      <c r="I402" s="234" t="s">
        <v>447</v>
      </c>
      <c r="J402" s="234" t="s">
        <v>55</v>
      </c>
      <c r="K402" s="234" t="s">
        <v>439</v>
      </c>
      <c r="L402" s="647" t="s">
        <v>20</v>
      </c>
      <c r="M402" s="647" t="s">
        <v>33</v>
      </c>
      <c r="N402" s="173">
        <v>1872.221</v>
      </c>
      <c r="O402" s="445">
        <f>0.036</f>
        <v>3.5999999999999997E-2</v>
      </c>
      <c r="P402" s="173">
        <v>2850.3760000000002</v>
      </c>
      <c r="Q402" s="173">
        <v>7528.1</v>
      </c>
      <c r="R402" s="173">
        <v>7528.1</v>
      </c>
    </row>
    <row r="403" spans="1:18" s="96" customFormat="1" ht="157.5" customHeight="1">
      <c r="A403" s="821" t="s">
        <v>1385</v>
      </c>
      <c r="B403" s="648" t="s">
        <v>1423</v>
      </c>
      <c r="C403" s="629" t="s">
        <v>221</v>
      </c>
      <c r="D403" s="560" t="s">
        <v>218</v>
      </c>
      <c r="E403" s="560" t="s">
        <v>222</v>
      </c>
      <c r="F403" s="560" t="s">
        <v>212</v>
      </c>
      <c r="G403" s="560" t="s">
        <v>223</v>
      </c>
      <c r="H403" s="593" t="s">
        <v>224</v>
      </c>
      <c r="I403" s="560" t="s">
        <v>684</v>
      </c>
      <c r="J403" s="560" t="s">
        <v>225</v>
      </c>
      <c r="K403" s="238" t="s">
        <v>226</v>
      </c>
      <c r="L403" s="566" t="s">
        <v>37</v>
      </c>
      <c r="M403" s="566" t="s">
        <v>32</v>
      </c>
      <c r="N403" s="15">
        <v>1266.702</v>
      </c>
      <c r="O403" s="404">
        <v>1067.508</v>
      </c>
      <c r="P403" s="15">
        <v>1358.2</v>
      </c>
      <c r="Q403" s="15">
        <v>1358.2</v>
      </c>
      <c r="R403" s="15">
        <v>1358.2</v>
      </c>
    </row>
    <row r="404" spans="1:18" s="96" customFormat="1" ht="190.5" customHeight="1">
      <c r="A404" s="822"/>
      <c r="B404" s="648" t="s">
        <v>372</v>
      </c>
      <c r="C404" s="639" t="s">
        <v>210</v>
      </c>
      <c r="D404" s="561" t="s">
        <v>159</v>
      </c>
      <c r="E404" s="561" t="s">
        <v>211</v>
      </c>
      <c r="F404" s="561" t="s">
        <v>212</v>
      </c>
      <c r="G404" s="561" t="s">
        <v>213</v>
      </c>
      <c r="H404" s="561" t="s">
        <v>189</v>
      </c>
      <c r="I404" s="561" t="s">
        <v>347</v>
      </c>
      <c r="J404" s="232" t="s">
        <v>214</v>
      </c>
      <c r="K404" s="233" t="s">
        <v>215</v>
      </c>
      <c r="L404" s="566" t="s">
        <v>20</v>
      </c>
      <c r="M404" s="566" t="s">
        <v>33</v>
      </c>
      <c r="N404" s="15">
        <v>40098.614999999998</v>
      </c>
      <c r="O404" s="404">
        <f>92.853+23876.35+11899.479</f>
        <v>35868.682000000001</v>
      </c>
      <c r="P404" s="15">
        <v>38053.199999999997</v>
      </c>
      <c r="Q404" s="15">
        <v>41137.199999999997</v>
      </c>
      <c r="R404" s="15">
        <v>41137.199999999997</v>
      </c>
    </row>
    <row r="405" spans="1:18" s="96" customFormat="1" ht="108.75" customHeight="1">
      <c r="A405" s="41" t="s">
        <v>1386</v>
      </c>
      <c r="B405" s="566" t="s">
        <v>690</v>
      </c>
      <c r="C405" s="570" t="s">
        <v>253</v>
      </c>
      <c r="D405" s="570" t="s">
        <v>254</v>
      </c>
      <c r="E405" s="570" t="s">
        <v>255</v>
      </c>
      <c r="F405" s="570" t="s">
        <v>256</v>
      </c>
      <c r="G405" s="570" t="s">
        <v>231</v>
      </c>
      <c r="H405" s="570" t="s">
        <v>257</v>
      </c>
      <c r="I405" s="571" t="s">
        <v>258</v>
      </c>
      <c r="J405" s="571" t="s">
        <v>55</v>
      </c>
      <c r="K405" s="559" t="s">
        <v>259</v>
      </c>
      <c r="L405" s="566" t="s">
        <v>33</v>
      </c>
      <c r="M405" s="566" t="s">
        <v>31</v>
      </c>
      <c r="N405" s="15">
        <v>1132.3</v>
      </c>
      <c r="O405" s="404">
        <v>1132.1410000000001</v>
      </c>
      <c r="P405" s="15">
        <v>1427</v>
      </c>
      <c r="Q405" s="15">
        <v>1458.1</v>
      </c>
      <c r="R405" s="15">
        <v>1458.1</v>
      </c>
    </row>
    <row r="406" spans="1:18" s="96" customFormat="1" ht="36.75" customHeight="1">
      <c r="A406" s="713" t="s">
        <v>1387</v>
      </c>
      <c r="B406" s="194" t="s">
        <v>663</v>
      </c>
      <c r="C406" s="744" t="s">
        <v>196</v>
      </c>
      <c r="D406" s="744" t="s">
        <v>216</v>
      </c>
      <c r="E406" s="744" t="s">
        <v>197</v>
      </c>
      <c r="F406" s="744" t="s">
        <v>217</v>
      </c>
      <c r="G406" s="744" t="s">
        <v>218</v>
      </c>
      <c r="H406" s="744" t="s">
        <v>219</v>
      </c>
      <c r="I406" s="782" t="s">
        <v>852</v>
      </c>
      <c r="J406" s="782" t="s">
        <v>55</v>
      </c>
      <c r="K406" s="858" t="s">
        <v>220</v>
      </c>
      <c r="L406" s="190" t="s">
        <v>37</v>
      </c>
      <c r="M406" s="164" t="s">
        <v>29</v>
      </c>
      <c r="N406" s="173">
        <v>453.2</v>
      </c>
      <c r="O406" s="445">
        <v>453.2</v>
      </c>
      <c r="P406" s="173">
        <v>453.2</v>
      </c>
      <c r="Q406" s="173">
        <v>453.2</v>
      </c>
      <c r="R406" s="173">
        <v>453.2</v>
      </c>
    </row>
    <row r="407" spans="1:18" s="96" customFormat="1" ht="23.25" customHeight="1">
      <c r="A407" s="714"/>
      <c r="B407" s="247" t="s">
        <v>662</v>
      </c>
      <c r="C407" s="744"/>
      <c r="D407" s="744"/>
      <c r="E407" s="744"/>
      <c r="F407" s="744"/>
      <c r="G407" s="744"/>
      <c r="H407" s="744"/>
      <c r="I407" s="782"/>
      <c r="J407" s="782"/>
      <c r="K407" s="858"/>
      <c r="L407" s="62" t="s">
        <v>37</v>
      </c>
      <c r="M407" s="647" t="s">
        <v>29</v>
      </c>
      <c r="N407" s="15">
        <v>452.9</v>
      </c>
      <c r="O407" s="404">
        <v>451.45</v>
      </c>
      <c r="P407" s="15">
        <v>598.6</v>
      </c>
      <c r="Q407" s="15">
        <v>598.6</v>
      </c>
      <c r="R407" s="15">
        <v>598.6</v>
      </c>
    </row>
    <row r="408" spans="1:18" s="96" customFormat="1" ht="334.5" customHeight="1">
      <c r="A408" s="813"/>
      <c r="B408" s="195"/>
      <c r="C408" s="744"/>
      <c r="D408" s="744"/>
      <c r="E408" s="744"/>
      <c r="F408" s="744"/>
      <c r="G408" s="744"/>
      <c r="H408" s="744"/>
      <c r="I408" s="782"/>
      <c r="J408" s="782"/>
      <c r="K408" s="858"/>
      <c r="L408" s="62" t="s">
        <v>37</v>
      </c>
      <c r="M408" s="647" t="s">
        <v>32</v>
      </c>
      <c r="N408" s="15">
        <v>13271.8</v>
      </c>
      <c r="O408" s="404">
        <f>1162.034+238.007+9607.832</f>
        <v>11007.873</v>
      </c>
      <c r="P408" s="15">
        <f>1692.672+252.928+18032.2</f>
        <v>19977.8</v>
      </c>
      <c r="Q408" s="15">
        <f>1693.455+253.045+18031.3</f>
        <v>19977.8</v>
      </c>
      <c r="R408" s="15">
        <f>1742.175+260.325+17975.3</f>
        <v>19977.8</v>
      </c>
    </row>
    <row r="409" spans="1:18" s="97" customFormat="1" ht="72.75" customHeight="1">
      <c r="A409" s="27" t="s">
        <v>986</v>
      </c>
      <c r="B409" s="641">
        <v>2000</v>
      </c>
      <c r="C409" s="191"/>
      <c r="D409" s="191"/>
      <c r="E409" s="192"/>
      <c r="F409" s="191"/>
      <c r="G409" s="191"/>
      <c r="H409" s="191"/>
      <c r="I409" s="191"/>
      <c r="J409" s="193"/>
      <c r="K409" s="193"/>
      <c r="L409" s="641"/>
      <c r="M409" s="641"/>
      <c r="N409" s="28">
        <f t="shared" ref="N409:R409" si="78">SUM(N410:N413)</f>
        <v>669948</v>
      </c>
      <c r="O409" s="28">
        <f t="shared" si="78"/>
        <v>669946.995</v>
      </c>
      <c r="P409" s="28">
        <f t="shared" si="78"/>
        <v>681570.60000000009</v>
      </c>
      <c r="Q409" s="28">
        <f t="shared" si="78"/>
        <v>664410.29999999993</v>
      </c>
      <c r="R409" s="28">
        <f t="shared" si="78"/>
        <v>665424.5</v>
      </c>
    </row>
    <row r="410" spans="1:18" s="97" customFormat="1" ht="274.5" customHeight="1">
      <c r="A410" s="92" t="s">
        <v>797</v>
      </c>
      <c r="B410" s="106" t="s">
        <v>799</v>
      </c>
      <c r="C410" s="690" t="s">
        <v>196</v>
      </c>
      <c r="D410" s="690" t="s">
        <v>164</v>
      </c>
      <c r="E410" s="690" t="s">
        <v>197</v>
      </c>
      <c r="F410" s="705" t="s">
        <v>265</v>
      </c>
      <c r="G410" s="690" t="s">
        <v>218</v>
      </c>
      <c r="H410" s="690" t="s">
        <v>266</v>
      </c>
      <c r="I410" s="305" t="s">
        <v>695</v>
      </c>
      <c r="J410" s="563" t="s">
        <v>55</v>
      </c>
      <c r="K410" s="280" t="s">
        <v>654</v>
      </c>
      <c r="L410" s="164" t="s">
        <v>37</v>
      </c>
      <c r="M410" s="647" t="s">
        <v>32</v>
      </c>
      <c r="N410" s="15">
        <v>307627.22100000002</v>
      </c>
      <c r="O410" s="404">
        <v>307627.18300000002</v>
      </c>
      <c r="P410" s="15">
        <f>295683.9+17430.5</f>
        <v>313114.40000000002</v>
      </c>
      <c r="Q410" s="15">
        <f>286401.25+18353.2</f>
        <v>304754.45</v>
      </c>
      <c r="R410" s="15">
        <f>286908.35+18353.2</f>
        <v>305261.55</v>
      </c>
    </row>
    <row r="411" spans="1:18" s="97" customFormat="1" ht="156.75" customHeight="1">
      <c r="A411" s="713" t="s">
        <v>798</v>
      </c>
      <c r="B411" s="762" t="s">
        <v>800</v>
      </c>
      <c r="C411" s="661"/>
      <c r="D411" s="661"/>
      <c r="E411" s="661"/>
      <c r="F411" s="706"/>
      <c r="G411" s="661"/>
      <c r="H411" s="661"/>
      <c r="I411" s="281" t="s">
        <v>908</v>
      </c>
      <c r="J411" s="560" t="s">
        <v>55</v>
      </c>
      <c r="K411" s="593" t="s">
        <v>338</v>
      </c>
      <c r="L411" s="164" t="s">
        <v>37</v>
      </c>
      <c r="M411" s="647" t="s">
        <v>32</v>
      </c>
      <c r="N411" s="15">
        <v>255284.179</v>
      </c>
      <c r="O411" s="404">
        <v>255284.11199999999</v>
      </c>
      <c r="P411" s="15">
        <f>253938.4+10771.3</f>
        <v>264709.7</v>
      </c>
      <c r="Q411" s="15">
        <f>245978.75+11694</f>
        <v>257672.75</v>
      </c>
      <c r="R411" s="15">
        <f>246485.85+11694</f>
        <v>258179.85</v>
      </c>
    </row>
    <row r="412" spans="1:18" s="97" customFormat="1" ht="119.25" customHeight="1">
      <c r="A412" s="813"/>
      <c r="B412" s="814"/>
      <c r="C412" s="661"/>
      <c r="D412" s="661"/>
      <c r="E412" s="661"/>
      <c r="F412" s="706"/>
      <c r="G412" s="661"/>
      <c r="H412" s="661"/>
      <c r="I412" s="282" t="s">
        <v>653</v>
      </c>
      <c r="J412" s="279" t="s">
        <v>55</v>
      </c>
      <c r="K412" s="279" t="s">
        <v>654</v>
      </c>
      <c r="L412" s="61"/>
      <c r="M412" s="647"/>
      <c r="N412" s="15"/>
      <c r="O412" s="404"/>
      <c r="P412" s="15"/>
      <c r="Q412" s="15"/>
      <c r="R412" s="15"/>
    </row>
    <row r="413" spans="1:18" s="96" customFormat="1" ht="263.25" customHeight="1">
      <c r="A413" s="600" t="s">
        <v>521</v>
      </c>
      <c r="B413" s="646" t="s">
        <v>564</v>
      </c>
      <c r="C413" s="691"/>
      <c r="D413" s="691"/>
      <c r="E413" s="691"/>
      <c r="F413" s="707"/>
      <c r="G413" s="691"/>
      <c r="H413" s="691"/>
      <c r="I413" s="324" t="s">
        <v>267</v>
      </c>
      <c r="J413" s="611" t="s">
        <v>55</v>
      </c>
      <c r="K413" s="556" t="s">
        <v>268</v>
      </c>
      <c r="L413" s="408" t="s">
        <v>37</v>
      </c>
      <c r="M413" s="463" t="s">
        <v>29</v>
      </c>
      <c r="N413" s="15">
        <v>107036.6</v>
      </c>
      <c r="O413" s="404">
        <v>107035.7</v>
      </c>
      <c r="P413" s="15">
        <v>103746.5</v>
      </c>
      <c r="Q413" s="15">
        <v>101983.1</v>
      </c>
      <c r="R413" s="15">
        <v>101983.1</v>
      </c>
    </row>
    <row r="414" spans="1:18" s="97" customFormat="1" ht="107.25" customHeight="1">
      <c r="A414" s="27" t="s">
        <v>987</v>
      </c>
      <c r="B414" s="641">
        <v>2100</v>
      </c>
      <c r="C414" s="641" t="s">
        <v>26</v>
      </c>
      <c r="D414" s="641" t="s">
        <v>26</v>
      </c>
      <c r="E414" s="641" t="s">
        <v>26</v>
      </c>
      <c r="F414" s="641" t="s">
        <v>26</v>
      </c>
      <c r="G414" s="641" t="s">
        <v>26</v>
      </c>
      <c r="H414" s="641" t="s">
        <v>26</v>
      </c>
      <c r="I414" s="641" t="s">
        <v>26</v>
      </c>
      <c r="J414" s="641" t="s">
        <v>26</v>
      </c>
      <c r="K414" s="641" t="s">
        <v>26</v>
      </c>
      <c r="L414" s="464"/>
      <c r="M414" s="641"/>
      <c r="N414" s="28">
        <f>N415+N419+N424</f>
        <v>388385.90600000002</v>
      </c>
      <c r="O414" s="28">
        <f>O415+O419+O424</f>
        <v>370212.951</v>
      </c>
      <c r="P414" s="28">
        <f t="shared" ref="P414:Q414" si="79">P415+P419+P424</f>
        <v>260904.88200000001</v>
      </c>
      <c r="Q414" s="28">
        <f t="shared" si="79"/>
        <v>131485.6</v>
      </c>
      <c r="R414" s="28">
        <f t="shared" ref="R414" si="80">R415+R419+R424</f>
        <v>129103.9</v>
      </c>
    </row>
    <row r="415" spans="1:18" s="97" customFormat="1" ht="36">
      <c r="A415" s="65" t="s">
        <v>1388</v>
      </c>
      <c r="B415" s="616">
        <v>2101</v>
      </c>
      <c r="C415" s="616"/>
      <c r="D415" s="616"/>
      <c r="E415" s="616"/>
      <c r="F415" s="616"/>
      <c r="G415" s="616"/>
      <c r="H415" s="616"/>
      <c r="I415" s="616"/>
      <c r="J415" s="616"/>
      <c r="K415" s="616"/>
      <c r="L415" s="616"/>
      <c r="M415" s="616"/>
      <c r="N415" s="83">
        <f t="shared" ref="N415:Q415" si="81">SUM(N417:N418)</f>
        <v>60888</v>
      </c>
      <c r="O415" s="83">
        <f t="shared" ref="O415" si="82">SUM(O417:O418)</f>
        <v>60888</v>
      </c>
      <c r="P415" s="83">
        <f t="shared" si="81"/>
        <v>61007.3</v>
      </c>
      <c r="Q415" s="83">
        <f t="shared" si="81"/>
        <v>60432.5</v>
      </c>
      <c r="R415" s="83">
        <f t="shared" ref="R415" si="83">SUM(R417:R418)</f>
        <v>59908.2</v>
      </c>
    </row>
    <row r="416" spans="1:18" s="97" customFormat="1" ht="12">
      <c r="A416" s="57" t="s">
        <v>81</v>
      </c>
      <c r="B416" s="579"/>
      <c r="C416" s="579"/>
      <c r="D416" s="579"/>
      <c r="E416" s="579"/>
      <c r="F416" s="579"/>
      <c r="G416" s="579"/>
      <c r="H416" s="579"/>
      <c r="I416" s="579"/>
      <c r="J416" s="579"/>
      <c r="K416" s="579"/>
      <c r="L416" s="579"/>
      <c r="M416" s="579"/>
      <c r="N416" s="84"/>
      <c r="O416" s="84"/>
      <c r="P416" s="84"/>
      <c r="Q416" s="84"/>
      <c r="R416" s="84"/>
    </row>
    <row r="417" spans="1:18" s="96" customFormat="1" ht="119.25" customHeight="1">
      <c r="A417" s="34"/>
      <c r="B417" s="648" t="s">
        <v>453</v>
      </c>
      <c r="C417" s="21" t="s">
        <v>44</v>
      </c>
      <c r="D417" s="20" t="s">
        <v>276</v>
      </c>
      <c r="E417" s="21" t="s">
        <v>45</v>
      </c>
      <c r="F417" s="21" t="s">
        <v>192</v>
      </c>
      <c r="G417" s="21" t="s">
        <v>193</v>
      </c>
      <c r="H417" s="21" t="s">
        <v>189</v>
      </c>
      <c r="I417" s="21" t="s">
        <v>194</v>
      </c>
      <c r="J417" s="22" t="s">
        <v>57</v>
      </c>
      <c r="K417" s="22" t="s">
        <v>195</v>
      </c>
      <c r="L417" s="584" t="s">
        <v>24</v>
      </c>
      <c r="M417" s="584" t="s">
        <v>29</v>
      </c>
      <c r="N417" s="42">
        <v>60888</v>
      </c>
      <c r="O417" s="414">
        <v>60888</v>
      </c>
      <c r="P417" s="312">
        <v>61007.3</v>
      </c>
      <c r="Q417" s="132">
        <v>60432.5</v>
      </c>
      <c r="R417" s="132">
        <v>59908.2</v>
      </c>
    </row>
    <row r="418" spans="1:18" s="96" customFormat="1" ht="60">
      <c r="A418" s="34"/>
      <c r="B418" s="584"/>
      <c r="C418" s="20"/>
      <c r="D418" s="20"/>
      <c r="E418" s="20"/>
      <c r="F418" s="20" t="s">
        <v>644</v>
      </c>
      <c r="G418" s="20" t="s">
        <v>277</v>
      </c>
      <c r="H418" s="20" t="s">
        <v>51</v>
      </c>
      <c r="I418" s="20" t="s">
        <v>846</v>
      </c>
      <c r="J418" s="20" t="s">
        <v>173</v>
      </c>
      <c r="K418" s="20" t="s">
        <v>278</v>
      </c>
      <c r="L418" s="567"/>
      <c r="M418" s="567"/>
      <c r="N418" s="47"/>
      <c r="O418" s="415"/>
      <c r="P418" s="313"/>
      <c r="Q418" s="134"/>
      <c r="R418" s="134"/>
    </row>
    <row r="419" spans="1:18" s="97" customFormat="1" ht="144">
      <c r="A419" s="27" t="s">
        <v>1389</v>
      </c>
      <c r="B419" s="641">
        <v>2105</v>
      </c>
      <c r="C419" s="641" t="s">
        <v>26</v>
      </c>
      <c r="D419" s="641" t="s">
        <v>26</v>
      </c>
      <c r="E419" s="641" t="s">
        <v>26</v>
      </c>
      <c r="F419" s="641" t="s">
        <v>26</v>
      </c>
      <c r="G419" s="641" t="s">
        <v>26</v>
      </c>
      <c r="H419" s="641" t="s">
        <v>26</v>
      </c>
      <c r="I419" s="641" t="s">
        <v>26</v>
      </c>
      <c r="J419" s="641" t="s">
        <v>26</v>
      </c>
      <c r="K419" s="641" t="s">
        <v>26</v>
      </c>
      <c r="L419" s="641"/>
      <c r="M419" s="641"/>
      <c r="N419" s="28">
        <f>SUM(N420:N422)</f>
        <v>12278.874</v>
      </c>
      <c r="O419" s="28">
        <f t="shared" ref="O419:R419" si="84">SUM(O420:O422)</f>
        <v>12025.88</v>
      </c>
      <c r="P419" s="28">
        <f t="shared" si="84"/>
        <v>8435.6240000000016</v>
      </c>
      <c r="Q419" s="28">
        <f t="shared" si="84"/>
        <v>1492.8</v>
      </c>
      <c r="R419" s="28">
        <f t="shared" si="84"/>
        <v>1520.2</v>
      </c>
    </row>
    <row r="420" spans="1:18" s="96" customFormat="1" ht="90" customHeight="1">
      <c r="A420" s="41" t="s">
        <v>1390</v>
      </c>
      <c r="B420" s="566" t="s">
        <v>801</v>
      </c>
      <c r="C420" s="626" t="s">
        <v>279</v>
      </c>
      <c r="D420" s="626" t="s">
        <v>280</v>
      </c>
      <c r="E420" s="626" t="s">
        <v>281</v>
      </c>
      <c r="F420" s="727" t="s">
        <v>863</v>
      </c>
      <c r="G420" s="626" t="s">
        <v>859</v>
      </c>
      <c r="H420" s="626" t="s">
        <v>724</v>
      </c>
      <c r="I420" s="566" t="s">
        <v>861</v>
      </c>
      <c r="J420" s="41" t="s">
        <v>55</v>
      </c>
      <c r="K420" s="566" t="s">
        <v>724</v>
      </c>
      <c r="L420" s="566" t="s">
        <v>32</v>
      </c>
      <c r="M420" s="566" t="s">
        <v>36</v>
      </c>
      <c r="N420" s="267">
        <v>1421.8</v>
      </c>
      <c r="O420" s="452">
        <v>1421.8</v>
      </c>
      <c r="P420" s="329">
        <v>1453.7</v>
      </c>
      <c r="Q420" s="330">
        <v>1492.8</v>
      </c>
      <c r="R420" s="330">
        <v>1520.2</v>
      </c>
    </row>
    <row r="421" spans="1:18" s="96" customFormat="1" ht="104.25" customHeight="1">
      <c r="A421" s="37"/>
      <c r="B421" s="567"/>
      <c r="C421" s="640"/>
      <c r="D421" s="640"/>
      <c r="E421" s="640"/>
      <c r="F421" s="728"/>
      <c r="G421" s="640"/>
      <c r="H421" s="640"/>
      <c r="I421" s="567" t="s">
        <v>860</v>
      </c>
      <c r="J421" s="37" t="s">
        <v>55</v>
      </c>
      <c r="K421" s="567" t="s">
        <v>724</v>
      </c>
      <c r="L421" s="567"/>
      <c r="M421" s="567"/>
      <c r="N421" s="262"/>
      <c r="O421" s="443"/>
      <c r="P421" s="317"/>
      <c r="Q421" s="285"/>
      <c r="R421" s="285"/>
    </row>
    <row r="422" spans="1:18" s="96" customFormat="1" ht="146.25" customHeight="1">
      <c r="A422" s="34" t="s">
        <v>522</v>
      </c>
      <c r="B422" s="584" t="s">
        <v>802</v>
      </c>
      <c r="C422" s="661" t="s">
        <v>163</v>
      </c>
      <c r="D422" s="661" t="s">
        <v>204</v>
      </c>
      <c r="E422" s="661" t="s">
        <v>165</v>
      </c>
      <c r="F422" s="661" t="s">
        <v>907</v>
      </c>
      <c r="G422" s="661" t="s">
        <v>55</v>
      </c>
      <c r="H422" s="740" t="s">
        <v>54</v>
      </c>
      <c r="I422" s="672" t="s">
        <v>1104</v>
      </c>
      <c r="J422" s="672" t="s">
        <v>55</v>
      </c>
      <c r="K422" s="672" t="s">
        <v>906</v>
      </c>
      <c r="L422" s="543" t="s">
        <v>20</v>
      </c>
      <c r="M422" s="543" t="s">
        <v>33</v>
      </c>
      <c r="N422" s="36">
        <f>4436.394+1091.516+5329.164</f>
        <v>10857.074000000001</v>
      </c>
      <c r="O422" s="417">
        <f>4183.494+1091.5+5329.086</f>
        <v>10604.08</v>
      </c>
      <c r="P422" s="36">
        <f>4507.327+321.697+2152.9</f>
        <v>6981.9240000000009</v>
      </c>
      <c r="Q422" s="36">
        <v>0</v>
      </c>
      <c r="R422" s="36">
        <v>0</v>
      </c>
    </row>
    <row r="423" spans="1:18" s="96" customFormat="1" ht="22.5" customHeight="1">
      <c r="A423" s="37"/>
      <c r="B423" s="567"/>
      <c r="C423" s="691"/>
      <c r="D423" s="691"/>
      <c r="E423" s="691"/>
      <c r="F423" s="691"/>
      <c r="G423" s="691"/>
      <c r="H423" s="741"/>
      <c r="I423" s="851"/>
      <c r="J423" s="851"/>
      <c r="K423" s="851"/>
      <c r="L423" s="552"/>
      <c r="M423" s="552"/>
      <c r="N423" s="58"/>
      <c r="O423" s="58"/>
      <c r="P423" s="58"/>
      <c r="Q423" s="58"/>
      <c r="R423" s="58"/>
    </row>
    <row r="424" spans="1:18" s="97" customFormat="1" ht="24" customHeight="1">
      <c r="A424" s="27" t="s">
        <v>523</v>
      </c>
      <c r="B424" s="641">
        <v>2200</v>
      </c>
      <c r="C424" s="641" t="s">
        <v>26</v>
      </c>
      <c r="D424" s="641" t="s">
        <v>26</v>
      </c>
      <c r="E424" s="641" t="s">
        <v>26</v>
      </c>
      <c r="F424" s="641" t="s">
        <v>26</v>
      </c>
      <c r="G424" s="641" t="s">
        <v>26</v>
      </c>
      <c r="H424" s="641" t="s">
        <v>26</v>
      </c>
      <c r="I424" s="641" t="s">
        <v>26</v>
      </c>
      <c r="J424" s="641" t="s">
        <v>26</v>
      </c>
      <c r="K424" s="641" t="s">
        <v>26</v>
      </c>
      <c r="L424" s="643"/>
      <c r="M424" s="643"/>
      <c r="N424" s="45">
        <f t="shared" ref="N424:R424" si="85">N425</f>
        <v>315219.03200000001</v>
      </c>
      <c r="O424" s="45">
        <f t="shared" si="85"/>
        <v>297299.071</v>
      </c>
      <c r="P424" s="45">
        <f t="shared" si="85"/>
        <v>191461.95800000001</v>
      </c>
      <c r="Q424" s="45">
        <f t="shared" si="85"/>
        <v>69560.3</v>
      </c>
      <c r="R424" s="45">
        <f t="shared" si="85"/>
        <v>67675.5</v>
      </c>
    </row>
    <row r="425" spans="1:18" s="97" customFormat="1" ht="36" customHeight="1">
      <c r="A425" s="27" t="s">
        <v>524</v>
      </c>
      <c r="B425" s="641">
        <v>2300</v>
      </c>
      <c r="C425" s="641" t="s">
        <v>26</v>
      </c>
      <c r="D425" s="641" t="s">
        <v>26</v>
      </c>
      <c r="E425" s="641" t="s">
        <v>26</v>
      </c>
      <c r="F425" s="641" t="s">
        <v>26</v>
      </c>
      <c r="G425" s="641" t="s">
        <v>26</v>
      </c>
      <c r="H425" s="641" t="s">
        <v>26</v>
      </c>
      <c r="I425" s="641" t="s">
        <v>26</v>
      </c>
      <c r="J425" s="641" t="s">
        <v>26</v>
      </c>
      <c r="K425" s="641" t="s">
        <v>26</v>
      </c>
      <c r="L425" s="641"/>
      <c r="M425" s="641"/>
      <c r="N425" s="28">
        <f>N426+N429+N468+N478+N485+N488+N492+N494+N501+N507+N510+N511+N513+N523+N532+N561+N562+N563+N565+N568+N567+N570+N573+N575</f>
        <v>315219.03200000001</v>
      </c>
      <c r="O425" s="28">
        <f>O426+O429+O468+O478+O485+O488+O492+O494+O501+O507+O510+O511+O513+O523+O532+O561+O562+O563+O565+O568+O567+O570+O573+O575</f>
        <v>297299.071</v>
      </c>
      <c r="P425" s="28">
        <f>P426+P429+P468+P478+P485+P488+P492+P494+P501+P507+P510+P511+P513+P523+P532+P561+P562+P563+P565+P568+P567+P570+P573+P575</f>
        <v>191461.95800000001</v>
      </c>
      <c r="Q425" s="28">
        <f>Q426+Q429+Q468+Q478+Q485+Q488+Q492+Q494+Q501+Q507+Q510+Q511+Q513+Q523+Q532+Q561+Q562+Q563+Q565+Q568+Q567+Q570+Q573+Q575</f>
        <v>69560.3</v>
      </c>
      <c r="R425" s="28">
        <f>R426+R429+R468+R478+R485+R488+R492+R494+R501+R507+R510+R511+R513+R523+R532+R561+R562+R563+R565+R568+R567+R570+R573+R575</f>
        <v>67675.5</v>
      </c>
    </row>
    <row r="426" spans="1:18" s="97" customFormat="1" ht="46.5" customHeight="1">
      <c r="A426" s="27" t="s">
        <v>525</v>
      </c>
      <c r="B426" s="641">
        <v>2301</v>
      </c>
      <c r="C426" s="27" t="s">
        <v>28</v>
      </c>
      <c r="D426" s="27" t="s">
        <v>28</v>
      </c>
      <c r="E426" s="27" t="s">
        <v>28</v>
      </c>
      <c r="F426" s="27" t="s">
        <v>28</v>
      </c>
      <c r="G426" s="27" t="s">
        <v>28</v>
      </c>
      <c r="H426" s="27" t="s">
        <v>28</v>
      </c>
      <c r="I426" s="23"/>
      <c r="J426" s="23"/>
      <c r="K426" s="24"/>
      <c r="L426" s="641"/>
      <c r="M426" s="641"/>
      <c r="N426" s="28">
        <f>SUM(N427:N428)</f>
        <v>303</v>
      </c>
      <c r="O426" s="28">
        <f>SUM(O427:O428)</f>
        <v>303</v>
      </c>
      <c r="P426" s="28">
        <f>SUM(P427:P428)</f>
        <v>0</v>
      </c>
      <c r="Q426" s="28">
        <f>SUM(Q427:Q428)</f>
        <v>0</v>
      </c>
      <c r="R426" s="28">
        <f>SUM(R427:R428)</f>
        <v>0</v>
      </c>
    </row>
    <row r="427" spans="1:18" s="96" customFormat="1" ht="60" customHeight="1">
      <c r="A427" s="677" t="s">
        <v>1178</v>
      </c>
      <c r="B427" s="679" t="s">
        <v>401</v>
      </c>
      <c r="C427" s="654"/>
      <c r="D427" s="654"/>
      <c r="E427" s="654"/>
      <c r="F427" s="745" t="s">
        <v>430</v>
      </c>
      <c r="G427" s="681" t="s">
        <v>633</v>
      </c>
      <c r="H427" s="681" t="s">
        <v>431</v>
      </c>
      <c r="I427" s="571" t="s">
        <v>995</v>
      </c>
      <c r="J427" s="571" t="s">
        <v>55</v>
      </c>
      <c r="K427" s="559" t="s">
        <v>994</v>
      </c>
      <c r="L427" s="679" t="s">
        <v>29</v>
      </c>
      <c r="M427" s="679" t="s">
        <v>23</v>
      </c>
      <c r="N427" s="197">
        <v>103</v>
      </c>
      <c r="O427" s="197">
        <v>103</v>
      </c>
      <c r="P427" s="197">
        <v>0</v>
      </c>
      <c r="Q427" s="197">
        <v>0</v>
      </c>
      <c r="R427" s="197">
        <v>0</v>
      </c>
    </row>
    <row r="428" spans="1:18" s="96" customFormat="1" ht="87" customHeight="1">
      <c r="A428" s="678"/>
      <c r="B428" s="680"/>
      <c r="C428" s="655"/>
      <c r="D428" s="655"/>
      <c r="E428" s="655"/>
      <c r="F428" s="746"/>
      <c r="G428" s="655"/>
      <c r="H428" s="655"/>
      <c r="I428" s="571" t="s">
        <v>1000</v>
      </c>
      <c r="J428" s="571" t="s">
        <v>55</v>
      </c>
      <c r="K428" s="559" t="s">
        <v>1001</v>
      </c>
      <c r="L428" s="680"/>
      <c r="M428" s="680"/>
      <c r="N428" s="197">
        <v>200</v>
      </c>
      <c r="O428" s="197">
        <v>200</v>
      </c>
      <c r="P428" s="197">
        <v>0</v>
      </c>
      <c r="Q428" s="197">
        <v>0</v>
      </c>
      <c r="R428" s="197">
        <v>0</v>
      </c>
    </row>
    <row r="429" spans="1:18" s="97" customFormat="1" ht="84.75" customHeight="1">
      <c r="A429" s="44" t="s">
        <v>526</v>
      </c>
      <c r="B429" s="643">
        <v>2302</v>
      </c>
      <c r="C429" s="44" t="s">
        <v>28</v>
      </c>
      <c r="D429" s="44" t="s">
        <v>28</v>
      </c>
      <c r="E429" s="44" t="s">
        <v>28</v>
      </c>
      <c r="F429" s="44" t="s">
        <v>28</v>
      </c>
      <c r="G429" s="44" t="s">
        <v>28</v>
      </c>
      <c r="H429" s="44" t="s">
        <v>28</v>
      </c>
      <c r="I429" s="44" t="s">
        <v>28</v>
      </c>
      <c r="J429" s="44" t="s">
        <v>28</v>
      </c>
      <c r="K429" s="44" t="s">
        <v>28</v>
      </c>
      <c r="L429" s="643"/>
      <c r="M429" s="643"/>
      <c r="N429" s="45">
        <f>SUM(N432:N465)</f>
        <v>74247.569000000003</v>
      </c>
      <c r="O429" s="45">
        <f>SUM(O432:O465)</f>
        <v>69493.068000000014</v>
      </c>
      <c r="P429" s="45">
        <f>SUM(P432:P466)</f>
        <v>37068.823000000004</v>
      </c>
      <c r="Q429" s="45">
        <f>SUM(Q432:Q465)</f>
        <v>0</v>
      </c>
      <c r="R429" s="45">
        <f>SUM(R432:R465)</f>
        <v>0</v>
      </c>
    </row>
    <row r="430" spans="1:18" s="96" customFormat="1" ht="12">
      <c r="A430" s="27" t="s">
        <v>81</v>
      </c>
      <c r="B430" s="566"/>
      <c r="C430" s="41"/>
      <c r="D430" s="41"/>
      <c r="E430" s="41"/>
      <c r="F430" s="41"/>
      <c r="G430" s="81"/>
      <c r="H430" s="85"/>
      <c r="I430" s="85"/>
      <c r="J430" s="85"/>
      <c r="K430" s="85"/>
      <c r="L430" s="38"/>
      <c r="M430" s="566"/>
      <c r="N430" s="15"/>
      <c r="O430" s="413"/>
      <c r="P430" s="311"/>
      <c r="Q430" s="131"/>
      <c r="R430" s="131"/>
    </row>
    <row r="431" spans="1:18" s="96" customFormat="1" ht="24">
      <c r="A431" s="27" t="s">
        <v>527</v>
      </c>
      <c r="B431" s="566"/>
      <c r="C431" s="41"/>
      <c r="D431" s="41"/>
      <c r="E431" s="41"/>
      <c r="F431" s="41"/>
      <c r="G431" s="81"/>
      <c r="H431" s="85"/>
      <c r="I431" s="85"/>
      <c r="J431" s="85"/>
      <c r="K431" s="85"/>
      <c r="L431" s="38"/>
      <c r="M431" s="566"/>
      <c r="N431" s="41"/>
      <c r="O431" s="453"/>
      <c r="P431" s="81"/>
      <c r="Q431" s="135"/>
      <c r="R431" s="135"/>
    </row>
    <row r="432" spans="1:18" s="96" customFormat="1" ht="60">
      <c r="A432" s="85" t="s">
        <v>1179</v>
      </c>
      <c r="B432" s="553" t="s">
        <v>646</v>
      </c>
      <c r="C432" s="85"/>
      <c r="D432" s="85"/>
      <c r="E432" s="85"/>
      <c r="F432" s="85"/>
      <c r="G432" s="85"/>
      <c r="H432" s="85"/>
      <c r="I432" s="275" t="s">
        <v>1143</v>
      </c>
      <c r="J432" s="571" t="s">
        <v>55</v>
      </c>
      <c r="K432" s="559" t="s">
        <v>899</v>
      </c>
      <c r="L432" s="553" t="s">
        <v>31</v>
      </c>
      <c r="M432" s="553" t="s">
        <v>32</v>
      </c>
      <c r="N432" s="93">
        <v>288</v>
      </c>
      <c r="O432" s="93">
        <v>288</v>
      </c>
      <c r="P432" s="93">
        <v>0</v>
      </c>
      <c r="Q432" s="93">
        <v>0</v>
      </c>
      <c r="R432" s="93">
        <v>0</v>
      </c>
    </row>
    <row r="433" spans="1:18" s="96" customFormat="1" ht="83.25" customHeight="1">
      <c r="A433" s="85" t="s">
        <v>1180</v>
      </c>
      <c r="B433" s="553" t="s">
        <v>443</v>
      </c>
      <c r="C433" s="85"/>
      <c r="D433" s="85"/>
      <c r="E433" s="85"/>
      <c r="F433" s="85"/>
      <c r="G433" s="85"/>
      <c r="H433" s="85"/>
      <c r="I433" s="275" t="s">
        <v>1033</v>
      </c>
      <c r="J433" s="571" t="s">
        <v>55</v>
      </c>
      <c r="K433" s="559" t="s">
        <v>899</v>
      </c>
      <c r="L433" s="553" t="s">
        <v>31</v>
      </c>
      <c r="M433" s="553" t="s">
        <v>32</v>
      </c>
      <c r="N433" s="93">
        <v>291.67099999999999</v>
      </c>
      <c r="O433" s="93">
        <v>291.67099999999999</v>
      </c>
      <c r="P433" s="93">
        <v>0</v>
      </c>
      <c r="Q433" s="93">
        <v>0</v>
      </c>
      <c r="R433" s="93">
        <v>0</v>
      </c>
    </row>
    <row r="434" spans="1:18" s="96" customFormat="1" ht="36" customHeight="1">
      <c r="A434" s="677" t="s">
        <v>1181</v>
      </c>
      <c r="B434" s="679" t="s">
        <v>691</v>
      </c>
      <c r="C434" s="654"/>
      <c r="D434" s="654"/>
      <c r="E434" s="654"/>
      <c r="F434" s="654" t="s">
        <v>1259</v>
      </c>
      <c r="G434" s="654" t="s">
        <v>928</v>
      </c>
      <c r="H434" s="654" t="s">
        <v>768</v>
      </c>
      <c r="I434" s="571" t="s">
        <v>927</v>
      </c>
      <c r="J434" s="571" t="s">
        <v>55</v>
      </c>
      <c r="K434" s="559" t="s">
        <v>932</v>
      </c>
      <c r="L434" s="544" t="s">
        <v>31</v>
      </c>
      <c r="M434" s="544" t="s">
        <v>32</v>
      </c>
      <c r="N434" s="74">
        <v>2008.614</v>
      </c>
      <c r="O434" s="421">
        <v>1954.6289999999999</v>
      </c>
      <c r="P434" s="74">
        <v>0</v>
      </c>
      <c r="Q434" s="74">
        <v>0</v>
      </c>
      <c r="R434" s="74">
        <v>0</v>
      </c>
    </row>
    <row r="435" spans="1:18" s="96" customFormat="1" ht="97.5" customHeight="1">
      <c r="A435" s="678"/>
      <c r="B435" s="680"/>
      <c r="C435" s="655"/>
      <c r="D435" s="655"/>
      <c r="E435" s="655"/>
      <c r="F435" s="655"/>
      <c r="G435" s="655"/>
      <c r="H435" s="655"/>
      <c r="I435" s="571" t="s">
        <v>1142</v>
      </c>
      <c r="J435" s="571" t="s">
        <v>55</v>
      </c>
      <c r="K435" s="559" t="s">
        <v>931</v>
      </c>
      <c r="L435" s="555"/>
      <c r="M435" s="555"/>
      <c r="N435" s="91"/>
      <c r="O435" s="91"/>
      <c r="P435" s="91"/>
      <c r="Q435" s="91"/>
      <c r="R435" s="91"/>
    </row>
    <row r="436" spans="1:18" s="96" customFormat="1" ht="96">
      <c r="A436" s="85" t="s">
        <v>1182</v>
      </c>
      <c r="B436" s="553" t="s">
        <v>922</v>
      </c>
      <c r="C436" s="85"/>
      <c r="D436" s="85"/>
      <c r="E436" s="85"/>
      <c r="F436" s="85"/>
      <c r="G436" s="85"/>
      <c r="H436" s="85"/>
      <c r="I436" s="571" t="s">
        <v>1032</v>
      </c>
      <c r="J436" s="571" t="s">
        <v>55</v>
      </c>
      <c r="K436" s="559" t="s">
        <v>931</v>
      </c>
      <c r="L436" s="553" t="s">
        <v>31</v>
      </c>
      <c r="M436" s="553" t="s">
        <v>32</v>
      </c>
      <c r="N436" s="93">
        <v>283.72300000000001</v>
      </c>
      <c r="O436" s="93">
        <v>283.72300000000001</v>
      </c>
      <c r="P436" s="93">
        <v>0</v>
      </c>
      <c r="Q436" s="93">
        <v>0</v>
      </c>
      <c r="R436" s="93">
        <v>0</v>
      </c>
    </row>
    <row r="437" spans="1:18" s="96" customFormat="1" ht="48">
      <c r="A437" s="85" t="s">
        <v>1183</v>
      </c>
      <c r="B437" s="553" t="s">
        <v>935</v>
      </c>
      <c r="C437" s="85"/>
      <c r="D437" s="85"/>
      <c r="E437" s="85"/>
      <c r="F437" s="85"/>
      <c r="G437" s="85"/>
      <c r="H437" s="85"/>
      <c r="I437" s="571" t="s">
        <v>947</v>
      </c>
      <c r="J437" s="571" t="s">
        <v>55</v>
      </c>
      <c r="K437" s="559" t="s">
        <v>945</v>
      </c>
      <c r="L437" s="553" t="s">
        <v>31</v>
      </c>
      <c r="M437" s="553" t="s">
        <v>32</v>
      </c>
      <c r="N437" s="93">
        <v>306</v>
      </c>
      <c r="O437" s="93">
        <v>306</v>
      </c>
      <c r="P437" s="93">
        <v>0</v>
      </c>
      <c r="Q437" s="93">
        <v>0</v>
      </c>
      <c r="R437" s="93">
        <v>0</v>
      </c>
    </row>
    <row r="438" spans="1:18" s="96" customFormat="1" ht="84">
      <c r="A438" s="85" t="s">
        <v>1184</v>
      </c>
      <c r="B438" s="553" t="s">
        <v>810</v>
      </c>
      <c r="C438" s="85"/>
      <c r="D438" s="85"/>
      <c r="E438" s="85"/>
      <c r="F438" s="85"/>
      <c r="G438" s="85"/>
      <c r="H438" s="85"/>
      <c r="I438" s="571" t="s">
        <v>1041</v>
      </c>
      <c r="J438" s="571" t="s">
        <v>55</v>
      </c>
      <c r="K438" s="559" t="s">
        <v>956</v>
      </c>
      <c r="L438" s="553" t="s">
        <v>31</v>
      </c>
      <c r="M438" s="553" t="s">
        <v>32</v>
      </c>
      <c r="N438" s="93">
        <v>4377.3090000000002</v>
      </c>
      <c r="O438" s="93">
        <v>0</v>
      </c>
      <c r="P438" s="93">
        <v>0</v>
      </c>
      <c r="Q438" s="93">
        <v>0</v>
      </c>
      <c r="R438" s="93">
        <v>0</v>
      </c>
    </row>
    <row r="439" spans="1:18" s="96" customFormat="1" ht="96">
      <c r="A439" s="85" t="s">
        <v>1185</v>
      </c>
      <c r="B439" s="553" t="s">
        <v>408</v>
      </c>
      <c r="C439" s="85"/>
      <c r="D439" s="85"/>
      <c r="E439" s="85"/>
      <c r="F439" s="85"/>
      <c r="G439" s="85"/>
      <c r="H439" s="85"/>
      <c r="I439" s="571" t="s">
        <v>960</v>
      </c>
      <c r="J439" s="571" t="s">
        <v>55</v>
      </c>
      <c r="K439" s="559" t="s">
        <v>961</v>
      </c>
      <c r="L439" s="553" t="s">
        <v>31</v>
      </c>
      <c r="M439" s="553" t="s">
        <v>32</v>
      </c>
      <c r="N439" s="197">
        <v>1500</v>
      </c>
      <c r="O439" s="197">
        <v>1500</v>
      </c>
      <c r="P439" s="197">
        <v>0</v>
      </c>
      <c r="Q439" s="197">
        <v>0</v>
      </c>
      <c r="R439" s="197">
        <v>0</v>
      </c>
    </row>
    <row r="440" spans="1:18" s="96" customFormat="1" ht="84">
      <c r="A440" s="85" t="s">
        <v>1186</v>
      </c>
      <c r="B440" s="553" t="s">
        <v>464</v>
      </c>
      <c r="C440" s="85"/>
      <c r="D440" s="85"/>
      <c r="E440" s="85"/>
      <c r="F440" s="85"/>
      <c r="G440" s="85"/>
      <c r="H440" s="85"/>
      <c r="I440" s="571" t="s">
        <v>1139</v>
      </c>
      <c r="J440" s="571" t="s">
        <v>55</v>
      </c>
      <c r="K440" s="559" t="s">
        <v>1122</v>
      </c>
      <c r="L440" s="553" t="s">
        <v>31</v>
      </c>
      <c r="M440" s="553" t="s">
        <v>32</v>
      </c>
      <c r="N440" s="93">
        <v>5617.3329999999996</v>
      </c>
      <c r="O440" s="93">
        <v>5617.3</v>
      </c>
      <c r="P440" s="93">
        <v>0</v>
      </c>
      <c r="Q440" s="93">
        <v>0</v>
      </c>
      <c r="R440" s="93">
        <v>0</v>
      </c>
    </row>
    <row r="441" spans="1:18" s="96" customFormat="1" ht="60">
      <c r="A441" s="85" t="s">
        <v>1187</v>
      </c>
      <c r="B441" s="553" t="s">
        <v>677</v>
      </c>
      <c r="C441" s="85"/>
      <c r="D441" s="85"/>
      <c r="E441" s="85"/>
      <c r="F441" s="85"/>
      <c r="G441" s="85"/>
      <c r="H441" s="85"/>
      <c r="I441" s="571" t="s">
        <v>1140</v>
      </c>
      <c r="J441" s="571" t="s">
        <v>55</v>
      </c>
      <c r="K441" s="559" t="s">
        <v>1011</v>
      </c>
      <c r="L441" s="553" t="s">
        <v>31</v>
      </c>
      <c r="M441" s="553" t="s">
        <v>32</v>
      </c>
      <c r="N441" s="93">
        <v>226.8</v>
      </c>
      <c r="O441" s="93">
        <v>226.8</v>
      </c>
      <c r="P441" s="93">
        <v>0</v>
      </c>
      <c r="Q441" s="93">
        <v>0</v>
      </c>
      <c r="R441" s="93">
        <v>0</v>
      </c>
    </row>
    <row r="442" spans="1:18" s="96" customFormat="1" ht="48">
      <c r="A442" s="85" t="s">
        <v>1188</v>
      </c>
      <c r="B442" s="553" t="s">
        <v>414</v>
      </c>
      <c r="C442" s="85"/>
      <c r="D442" s="85"/>
      <c r="E442" s="85"/>
      <c r="F442" s="85"/>
      <c r="G442" s="85"/>
      <c r="H442" s="85"/>
      <c r="I442" s="385" t="s">
        <v>1045</v>
      </c>
      <c r="J442" s="571" t="s">
        <v>55</v>
      </c>
      <c r="K442" s="559" t="s">
        <v>1042</v>
      </c>
      <c r="L442" s="553" t="s">
        <v>31</v>
      </c>
      <c r="M442" s="553" t="s">
        <v>32</v>
      </c>
      <c r="N442" s="93">
        <v>150</v>
      </c>
      <c r="O442" s="93">
        <v>150</v>
      </c>
      <c r="P442" s="93">
        <v>0</v>
      </c>
      <c r="Q442" s="93">
        <v>0</v>
      </c>
      <c r="R442" s="93">
        <v>0</v>
      </c>
    </row>
    <row r="443" spans="1:18" s="96" customFormat="1" ht="72">
      <c r="A443" s="85" t="s">
        <v>1189</v>
      </c>
      <c r="B443" s="553" t="s">
        <v>828</v>
      </c>
      <c r="C443" s="85"/>
      <c r="D443" s="85"/>
      <c r="E443" s="85"/>
      <c r="F443" s="85"/>
      <c r="G443" s="85"/>
      <c r="H443" s="85"/>
      <c r="I443" s="385" t="s">
        <v>1144</v>
      </c>
      <c r="J443" s="571" t="s">
        <v>55</v>
      </c>
      <c r="K443" s="559" t="s">
        <v>1042</v>
      </c>
      <c r="L443" s="553" t="s">
        <v>31</v>
      </c>
      <c r="M443" s="553" t="s">
        <v>32</v>
      </c>
      <c r="N443" s="93">
        <v>1408.7159999999999</v>
      </c>
      <c r="O443" s="93">
        <v>1408.7159999999999</v>
      </c>
      <c r="P443" s="93">
        <v>0</v>
      </c>
      <c r="Q443" s="93">
        <v>0</v>
      </c>
      <c r="R443" s="93">
        <v>0</v>
      </c>
    </row>
    <row r="444" spans="1:18" s="96" customFormat="1" ht="84">
      <c r="A444" s="85" t="s">
        <v>1190</v>
      </c>
      <c r="B444" s="553" t="s">
        <v>1021</v>
      </c>
      <c r="C444" s="85"/>
      <c r="D444" s="85"/>
      <c r="E444" s="85"/>
      <c r="F444" s="85"/>
      <c r="G444" s="85"/>
      <c r="H444" s="85"/>
      <c r="I444" s="385" t="s">
        <v>1043</v>
      </c>
      <c r="J444" s="571" t="s">
        <v>55</v>
      </c>
      <c r="K444" s="559" t="s">
        <v>1042</v>
      </c>
      <c r="L444" s="553" t="s">
        <v>31</v>
      </c>
      <c r="M444" s="553" t="s">
        <v>32</v>
      </c>
      <c r="N444" s="93">
        <v>700</v>
      </c>
      <c r="O444" s="93">
        <v>613.12300000000005</v>
      </c>
      <c r="P444" s="93">
        <v>0</v>
      </c>
      <c r="Q444" s="93">
        <v>0</v>
      </c>
      <c r="R444" s="93">
        <v>0</v>
      </c>
    </row>
    <row r="445" spans="1:18" s="96" customFormat="1" ht="60">
      <c r="A445" s="677" t="s">
        <v>1191</v>
      </c>
      <c r="B445" s="679" t="s">
        <v>418</v>
      </c>
      <c r="C445" s="654"/>
      <c r="D445" s="654"/>
      <c r="E445" s="654"/>
      <c r="F445" s="654"/>
      <c r="G445" s="654"/>
      <c r="H445" s="654"/>
      <c r="I445" s="385" t="s">
        <v>1068</v>
      </c>
      <c r="J445" s="571" t="s">
        <v>55</v>
      </c>
      <c r="K445" s="559" t="s">
        <v>1042</v>
      </c>
      <c r="L445" s="679" t="s">
        <v>31</v>
      </c>
      <c r="M445" s="679" t="s">
        <v>32</v>
      </c>
      <c r="N445" s="774">
        <v>1606</v>
      </c>
      <c r="O445" s="454">
        <v>1600.5840000000001</v>
      </c>
      <c r="P445" s="774">
        <v>0</v>
      </c>
      <c r="Q445" s="774">
        <v>0</v>
      </c>
      <c r="R445" s="774">
        <v>0</v>
      </c>
    </row>
    <row r="446" spans="1:18" s="96" customFormat="1" ht="48">
      <c r="A446" s="678"/>
      <c r="B446" s="680"/>
      <c r="C446" s="655"/>
      <c r="D446" s="655"/>
      <c r="E446" s="655"/>
      <c r="F446" s="655"/>
      <c r="G446" s="655"/>
      <c r="H446" s="655"/>
      <c r="I446" s="385" t="s">
        <v>1126</v>
      </c>
      <c r="J446" s="571" t="s">
        <v>55</v>
      </c>
      <c r="K446" s="559" t="s">
        <v>1127</v>
      </c>
      <c r="L446" s="680"/>
      <c r="M446" s="680"/>
      <c r="N446" s="775"/>
      <c r="O446" s="541"/>
      <c r="P446" s="775"/>
      <c r="Q446" s="775"/>
      <c r="R446" s="775"/>
    </row>
    <row r="447" spans="1:18" s="96" customFormat="1" ht="48">
      <c r="A447" s="85" t="s">
        <v>1192</v>
      </c>
      <c r="B447" s="553" t="s">
        <v>827</v>
      </c>
      <c r="C447" s="85"/>
      <c r="D447" s="85"/>
      <c r="E447" s="85"/>
      <c r="F447" s="85"/>
      <c r="G447" s="85"/>
      <c r="H447" s="85"/>
      <c r="I447" s="385" t="s">
        <v>1065</v>
      </c>
      <c r="J447" s="571" t="s">
        <v>55</v>
      </c>
      <c r="K447" s="559" t="s">
        <v>1063</v>
      </c>
      <c r="L447" s="553" t="s">
        <v>31</v>
      </c>
      <c r="M447" s="553" t="s">
        <v>32</v>
      </c>
      <c r="N447" s="93">
        <v>155</v>
      </c>
      <c r="O447" s="93">
        <v>155</v>
      </c>
      <c r="P447" s="93">
        <v>0</v>
      </c>
      <c r="Q447" s="93">
        <v>0</v>
      </c>
      <c r="R447" s="93">
        <v>0</v>
      </c>
    </row>
    <row r="448" spans="1:18" s="96" customFormat="1" ht="51.75" customHeight="1">
      <c r="A448" s="85" t="s">
        <v>1193</v>
      </c>
      <c r="B448" s="553" t="s">
        <v>576</v>
      </c>
      <c r="C448" s="85"/>
      <c r="D448" s="85"/>
      <c r="E448" s="85"/>
      <c r="F448" s="85"/>
      <c r="G448" s="85"/>
      <c r="H448" s="85"/>
      <c r="I448" s="385" t="s">
        <v>1069</v>
      </c>
      <c r="J448" s="571" t="s">
        <v>55</v>
      </c>
      <c r="K448" s="559" t="s">
        <v>1070</v>
      </c>
      <c r="L448" s="553" t="s">
        <v>31</v>
      </c>
      <c r="M448" s="553" t="s">
        <v>32</v>
      </c>
      <c r="N448" s="93">
        <v>682.96</v>
      </c>
      <c r="O448" s="93">
        <v>682.96</v>
      </c>
      <c r="P448" s="93">
        <v>0</v>
      </c>
      <c r="Q448" s="93">
        <v>0</v>
      </c>
      <c r="R448" s="93">
        <v>0</v>
      </c>
    </row>
    <row r="449" spans="1:18" s="96" customFormat="1" ht="72">
      <c r="A449" s="85" t="s">
        <v>1194</v>
      </c>
      <c r="B449" s="553" t="s">
        <v>577</v>
      </c>
      <c r="C449" s="85"/>
      <c r="D449" s="85"/>
      <c r="E449" s="85"/>
      <c r="F449" s="85"/>
      <c r="G449" s="85"/>
      <c r="H449" s="85"/>
      <c r="I449" s="385" t="s">
        <v>1120</v>
      </c>
      <c r="J449" s="571" t="s">
        <v>55</v>
      </c>
      <c r="K449" s="559" t="s">
        <v>1121</v>
      </c>
      <c r="L449" s="553" t="s">
        <v>31</v>
      </c>
      <c r="M449" s="553" t="s">
        <v>32</v>
      </c>
      <c r="N449" s="93">
        <v>5000</v>
      </c>
      <c r="O449" s="93">
        <v>5000</v>
      </c>
      <c r="P449" s="93">
        <v>0</v>
      </c>
      <c r="Q449" s="93">
        <v>0</v>
      </c>
      <c r="R449" s="93">
        <v>0</v>
      </c>
    </row>
    <row r="450" spans="1:18" s="96" customFormat="1" ht="48">
      <c r="A450" s="85" t="s">
        <v>1195</v>
      </c>
      <c r="B450" s="553" t="s">
        <v>844</v>
      </c>
      <c r="C450" s="85"/>
      <c r="D450" s="85"/>
      <c r="E450" s="85"/>
      <c r="F450" s="85"/>
      <c r="G450" s="85"/>
      <c r="H450" s="85"/>
      <c r="I450" s="385" t="s">
        <v>1135</v>
      </c>
      <c r="J450" s="571" t="s">
        <v>55</v>
      </c>
      <c r="K450" s="559" t="s">
        <v>1136</v>
      </c>
      <c r="L450" s="553" t="s">
        <v>31</v>
      </c>
      <c r="M450" s="553" t="s">
        <v>32</v>
      </c>
      <c r="N450" s="93">
        <v>1930.5</v>
      </c>
      <c r="O450" s="93">
        <v>1930.5</v>
      </c>
      <c r="P450" s="93">
        <v>0</v>
      </c>
      <c r="Q450" s="93">
        <v>0</v>
      </c>
      <c r="R450" s="93">
        <v>0</v>
      </c>
    </row>
    <row r="451" spans="1:18" s="96" customFormat="1" ht="107.25" customHeight="1">
      <c r="A451" s="85" t="s">
        <v>1196</v>
      </c>
      <c r="B451" s="553" t="s">
        <v>845</v>
      </c>
      <c r="C451" s="85"/>
      <c r="D451" s="85"/>
      <c r="E451" s="85"/>
      <c r="F451" s="85"/>
      <c r="G451" s="85"/>
      <c r="H451" s="85"/>
      <c r="I451" s="385" t="s">
        <v>1082</v>
      </c>
      <c r="J451" s="571" t="s">
        <v>55</v>
      </c>
      <c r="K451" s="559" t="s">
        <v>1081</v>
      </c>
      <c r="L451" s="553" t="s">
        <v>31</v>
      </c>
      <c r="M451" s="553" t="s">
        <v>32</v>
      </c>
      <c r="N451" s="93">
        <v>183.76</v>
      </c>
      <c r="O451" s="93">
        <v>181.678</v>
      </c>
      <c r="P451" s="93">
        <v>0</v>
      </c>
      <c r="Q451" s="93">
        <v>0</v>
      </c>
      <c r="R451" s="93">
        <v>0</v>
      </c>
    </row>
    <row r="452" spans="1:18" s="96" customFormat="1" ht="60">
      <c r="A452" s="85" t="s">
        <v>1197</v>
      </c>
      <c r="B452" s="553" t="s">
        <v>1137</v>
      </c>
      <c r="C452" s="85"/>
      <c r="D452" s="85"/>
      <c r="E452" s="85"/>
      <c r="F452" s="85"/>
      <c r="G452" s="85"/>
      <c r="H452" s="85"/>
      <c r="I452" s="530" t="s">
        <v>1348</v>
      </c>
      <c r="J452" s="571" t="s">
        <v>55</v>
      </c>
      <c r="K452" s="559" t="s">
        <v>1138</v>
      </c>
      <c r="L452" s="553" t="s">
        <v>31</v>
      </c>
      <c r="M452" s="553" t="s">
        <v>32</v>
      </c>
      <c r="N452" s="93">
        <v>75</v>
      </c>
      <c r="O452" s="93">
        <v>75</v>
      </c>
      <c r="P452" s="93">
        <v>0</v>
      </c>
      <c r="Q452" s="93">
        <v>0</v>
      </c>
      <c r="R452" s="93">
        <v>0</v>
      </c>
    </row>
    <row r="453" spans="1:18" s="96" customFormat="1" ht="60">
      <c r="A453" s="516" t="s">
        <v>1301</v>
      </c>
      <c r="B453" s="408" t="s">
        <v>703</v>
      </c>
      <c r="C453" s="516"/>
      <c r="D453" s="516"/>
      <c r="E453" s="516"/>
      <c r="F453" s="516"/>
      <c r="G453" s="516"/>
      <c r="H453" s="516"/>
      <c r="I453" s="530" t="s">
        <v>1347</v>
      </c>
      <c r="J453" s="517" t="s">
        <v>55</v>
      </c>
      <c r="K453" s="518" t="s">
        <v>1307</v>
      </c>
      <c r="L453" s="408" t="s">
        <v>31</v>
      </c>
      <c r="M453" s="408" t="s">
        <v>32</v>
      </c>
      <c r="N453" s="489">
        <v>0</v>
      </c>
      <c r="O453" s="489">
        <v>0</v>
      </c>
      <c r="P453" s="489">
        <v>1377</v>
      </c>
      <c r="Q453" s="489">
        <v>0</v>
      </c>
      <c r="R453" s="489">
        <v>0</v>
      </c>
    </row>
    <row r="454" spans="1:18" s="96" customFormat="1" ht="96">
      <c r="A454" s="516" t="s">
        <v>1325</v>
      </c>
      <c r="B454" s="408" t="s">
        <v>691</v>
      </c>
      <c r="C454" s="516"/>
      <c r="D454" s="516"/>
      <c r="E454" s="516"/>
      <c r="F454" s="516"/>
      <c r="G454" s="516"/>
      <c r="H454" s="516"/>
      <c r="I454" s="530" t="s">
        <v>1349</v>
      </c>
      <c r="J454" s="517" t="s">
        <v>55</v>
      </c>
      <c r="K454" s="518" t="s">
        <v>1350</v>
      </c>
      <c r="L454" s="408" t="s">
        <v>31</v>
      </c>
      <c r="M454" s="408" t="s">
        <v>32</v>
      </c>
      <c r="N454" s="489">
        <v>0</v>
      </c>
      <c r="O454" s="489">
        <v>0</v>
      </c>
      <c r="P454" s="489">
        <v>1500</v>
      </c>
      <c r="Q454" s="489">
        <v>0</v>
      </c>
      <c r="R454" s="489">
        <v>0</v>
      </c>
    </row>
    <row r="455" spans="1:18" s="96" customFormat="1" ht="84">
      <c r="A455" s="742" t="s">
        <v>1391</v>
      </c>
      <c r="B455" s="700" t="s">
        <v>394</v>
      </c>
      <c r="C455" s="652"/>
      <c r="D455" s="652"/>
      <c r="E455" s="652"/>
      <c r="F455" s="652"/>
      <c r="G455" s="652"/>
      <c r="H455" s="652"/>
      <c r="I455" s="530" t="s">
        <v>1396</v>
      </c>
      <c r="J455" s="571" t="s">
        <v>55</v>
      </c>
      <c r="K455" s="559" t="s">
        <v>1397</v>
      </c>
      <c r="L455" s="700" t="s">
        <v>31</v>
      </c>
      <c r="M455" s="700" t="s">
        <v>32</v>
      </c>
      <c r="N455" s="710">
        <v>0</v>
      </c>
      <c r="O455" s="710">
        <v>0</v>
      </c>
      <c r="P455" s="710">
        <v>298.22300000000001</v>
      </c>
      <c r="Q455" s="710">
        <v>0</v>
      </c>
      <c r="R455" s="710">
        <v>0</v>
      </c>
    </row>
    <row r="456" spans="1:18" s="96" customFormat="1" ht="84">
      <c r="A456" s="743"/>
      <c r="B456" s="701"/>
      <c r="C456" s="653"/>
      <c r="D456" s="653"/>
      <c r="E456" s="653"/>
      <c r="F456" s="653"/>
      <c r="G456" s="653"/>
      <c r="H456" s="653"/>
      <c r="I456" s="530" t="s">
        <v>1399</v>
      </c>
      <c r="J456" s="571" t="s">
        <v>55</v>
      </c>
      <c r="K456" s="559" t="s">
        <v>1400</v>
      </c>
      <c r="L456" s="701"/>
      <c r="M456" s="701"/>
      <c r="N456" s="711"/>
      <c r="O456" s="711"/>
      <c r="P456" s="711"/>
      <c r="Q456" s="711"/>
      <c r="R456" s="711"/>
    </row>
    <row r="457" spans="1:18" s="96" customFormat="1" ht="60">
      <c r="A457" s="85" t="s">
        <v>1393</v>
      </c>
      <c r="B457" s="553" t="s">
        <v>1392</v>
      </c>
      <c r="C457" s="85"/>
      <c r="D457" s="85"/>
      <c r="E457" s="85"/>
      <c r="F457" s="85"/>
      <c r="G457" s="85"/>
      <c r="H457" s="85"/>
      <c r="I457" s="530" t="s">
        <v>1408</v>
      </c>
      <c r="J457" s="571" t="s">
        <v>55</v>
      </c>
      <c r="K457" s="559" t="s">
        <v>1407</v>
      </c>
      <c r="L457" s="553" t="s">
        <v>31</v>
      </c>
      <c r="M457" s="553" t="s">
        <v>32</v>
      </c>
      <c r="N457" s="93">
        <v>0</v>
      </c>
      <c r="O457" s="93">
        <v>0</v>
      </c>
      <c r="P457" s="93">
        <v>102</v>
      </c>
      <c r="Q457" s="93">
        <v>0</v>
      </c>
      <c r="R457" s="93">
        <v>0</v>
      </c>
    </row>
    <row r="458" spans="1:18" s="97" customFormat="1" ht="24">
      <c r="A458" s="57" t="s">
        <v>528</v>
      </c>
      <c r="B458" s="558"/>
      <c r="C458" s="57"/>
      <c r="D458" s="57"/>
      <c r="E458" s="57"/>
      <c r="F458" s="57"/>
      <c r="G458" s="57"/>
      <c r="H458" s="57"/>
      <c r="I458" s="8"/>
      <c r="J458" s="8"/>
      <c r="K458" s="9"/>
      <c r="L458" s="558"/>
      <c r="M458" s="558"/>
      <c r="N458" s="57"/>
      <c r="O458" s="57"/>
      <c r="P458" s="57"/>
      <c r="Q458" s="57"/>
      <c r="R458" s="57"/>
    </row>
    <row r="459" spans="1:18" s="96" customFormat="1" ht="108">
      <c r="A459" s="34" t="s">
        <v>529</v>
      </c>
      <c r="B459" s="648" t="s">
        <v>647</v>
      </c>
      <c r="C459" s="34"/>
      <c r="D459" s="34"/>
      <c r="E459" s="34"/>
      <c r="F459" s="268" t="s">
        <v>757</v>
      </c>
      <c r="G459" s="575" t="s">
        <v>758</v>
      </c>
      <c r="H459" s="575" t="s">
        <v>768</v>
      </c>
      <c r="I459" s="575" t="s">
        <v>1109</v>
      </c>
      <c r="J459" s="575" t="s">
        <v>55</v>
      </c>
      <c r="K459" s="575" t="s">
        <v>718</v>
      </c>
      <c r="L459" s="648" t="s">
        <v>31</v>
      </c>
      <c r="M459" s="648" t="s">
        <v>32</v>
      </c>
      <c r="N459" s="99">
        <v>32086.6</v>
      </c>
      <c r="O459" s="424">
        <v>32086.460999999999</v>
      </c>
      <c r="P459" s="99">
        <v>31832.3</v>
      </c>
      <c r="Q459" s="99">
        <v>0</v>
      </c>
      <c r="R459" s="99">
        <v>0</v>
      </c>
    </row>
    <row r="460" spans="1:18" s="96" customFormat="1" ht="36.75" customHeight="1">
      <c r="A460" s="677" t="s">
        <v>923</v>
      </c>
      <c r="B460" s="679" t="s">
        <v>710</v>
      </c>
      <c r="C460" s="654"/>
      <c r="D460" s="654"/>
      <c r="E460" s="654"/>
      <c r="F460" s="654" t="s">
        <v>1260</v>
      </c>
      <c r="G460" s="654" t="s">
        <v>928</v>
      </c>
      <c r="H460" s="654" t="s">
        <v>768</v>
      </c>
      <c r="I460" s="571" t="s">
        <v>927</v>
      </c>
      <c r="J460" s="571" t="s">
        <v>55</v>
      </c>
      <c r="K460" s="559" t="s">
        <v>932</v>
      </c>
      <c r="L460" s="544" t="s">
        <v>31</v>
      </c>
      <c r="M460" s="544" t="s">
        <v>32</v>
      </c>
      <c r="N460" s="74">
        <v>6997.9709999999995</v>
      </c>
      <c r="O460" s="421">
        <v>6769.3109999999997</v>
      </c>
      <c r="P460" s="74">
        <v>0</v>
      </c>
      <c r="Q460" s="74">
        <v>0</v>
      </c>
      <c r="R460" s="74">
        <v>0</v>
      </c>
    </row>
    <row r="461" spans="1:18" s="96" customFormat="1" ht="96" customHeight="1">
      <c r="A461" s="678"/>
      <c r="B461" s="680"/>
      <c r="C461" s="655"/>
      <c r="D461" s="655"/>
      <c r="E461" s="655"/>
      <c r="F461" s="655"/>
      <c r="G461" s="655"/>
      <c r="H461" s="655"/>
      <c r="I461" s="571" t="s">
        <v>1141</v>
      </c>
      <c r="J461" s="571" t="s">
        <v>55</v>
      </c>
      <c r="K461" s="559" t="s">
        <v>931</v>
      </c>
      <c r="L461" s="555"/>
      <c r="M461" s="555"/>
      <c r="N461" s="91"/>
      <c r="O461" s="91"/>
      <c r="P461" s="91"/>
      <c r="Q461" s="91"/>
      <c r="R461" s="91"/>
    </row>
    <row r="462" spans="1:18" s="96" customFormat="1" ht="84">
      <c r="A462" s="742" t="s">
        <v>875</v>
      </c>
      <c r="B462" s="700" t="s">
        <v>415</v>
      </c>
      <c r="C462" s="652"/>
      <c r="D462" s="652"/>
      <c r="E462" s="652"/>
      <c r="F462" s="652" t="s">
        <v>1260</v>
      </c>
      <c r="G462" s="652" t="s">
        <v>759</v>
      </c>
      <c r="H462" s="652" t="s">
        <v>768</v>
      </c>
      <c r="I462" s="530" t="s">
        <v>1396</v>
      </c>
      <c r="J462" s="571" t="s">
        <v>55</v>
      </c>
      <c r="K462" s="559" t="s">
        <v>1397</v>
      </c>
      <c r="L462" s="700" t="s">
        <v>31</v>
      </c>
      <c r="M462" s="700" t="s">
        <v>32</v>
      </c>
      <c r="N462" s="710">
        <v>1785.3</v>
      </c>
      <c r="O462" s="710">
        <v>1785.3</v>
      </c>
      <c r="P462" s="710">
        <v>1877</v>
      </c>
      <c r="Q462" s="710">
        <v>0</v>
      </c>
      <c r="R462" s="710">
        <v>0</v>
      </c>
    </row>
    <row r="463" spans="1:18" s="96" customFormat="1" ht="84">
      <c r="A463" s="743"/>
      <c r="B463" s="701"/>
      <c r="C463" s="653"/>
      <c r="D463" s="653"/>
      <c r="E463" s="653"/>
      <c r="F463" s="653"/>
      <c r="G463" s="653"/>
      <c r="H463" s="653"/>
      <c r="I463" s="530" t="s">
        <v>1399</v>
      </c>
      <c r="J463" s="571" t="s">
        <v>55</v>
      </c>
      <c r="K463" s="559" t="s">
        <v>1400</v>
      </c>
      <c r="L463" s="701"/>
      <c r="M463" s="701"/>
      <c r="N463" s="711"/>
      <c r="O463" s="711"/>
      <c r="P463" s="711"/>
      <c r="Q463" s="711"/>
      <c r="R463" s="711"/>
    </row>
    <row r="464" spans="1:18" s="96" customFormat="1" ht="84.75" customHeight="1">
      <c r="A464" s="85" t="s">
        <v>708</v>
      </c>
      <c r="B464" s="553" t="s">
        <v>709</v>
      </c>
      <c r="C464" s="85"/>
      <c r="D464" s="85"/>
      <c r="E464" s="85"/>
      <c r="F464" s="85"/>
      <c r="G464" s="85"/>
      <c r="H464" s="85"/>
      <c r="I464" s="571" t="s">
        <v>1139</v>
      </c>
      <c r="J464" s="571" t="s">
        <v>55</v>
      </c>
      <c r="K464" s="559" t="s">
        <v>1122</v>
      </c>
      <c r="L464" s="553" t="s">
        <v>31</v>
      </c>
      <c r="M464" s="553" t="s">
        <v>32</v>
      </c>
      <c r="N464" s="93">
        <v>5736.5619999999999</v>
      </c>
      <c r="O464" s="93">
        <v>5736.5619999999999</v>
      </c>
      <c r="P464" s="93">
        <v>0</v>
      </c>
      <c r="Q464" s="93">
        <v>0</v>
      </c>
      <c r="R464" s="93">
        <v>0</v>
      </c>
    </row>
    <row r="465" spans="1:18" s="96" customFormat="1" ht="143.25" customHeight="1">
      <c r="A465" s="85" t="s">
        <v>1198</v>
      </c>
      <c r="B465" s="553" t="s">
        <v>671</v>
      </c>
      <c r="C465" s="85"/>
      <c r="D465" s="85"/>
      <c r="E465" s="85"/>
      <c r="F465" s="580" t="s">
        <v>1261</v>
      </c>
      <c r="G465" s="580" t="s">
        <v>1262</v>
      </c>
      <c r="H465" s="580" t="s">
        <v>768</v>
      </c>
      <c r="I465" s="571" t="s">
        <v>1108</v>
      </c>
      <c r="J465" s="571" t="s">
        <v>55</v>
      </c>
      <c r="K465" s="559" t="s">
        <v>956</v>
      </c>
      <c r="L465" s="553" t="s">
        <v>31</v>
      </c>
      <c r="M465" s="553" t="s">
        <v>32</v>
      </c>
      <c r="N465" s="93">
        <v>849.75</v>
      </c>
      <c r="O465" s="93">
        <v>849.75</v>
      </c>
      <c r="P465" s="93">
        <v>0</v>
      </c>
      <c r="Q465" s="93">
        <v>0</v>
      </c>
      <c r="R465" s="93">
        <v>0</v>
      </c>
    </row>
    <row r="466" spans="1:18" s="96" customFormat="1" ht="48.75" customHeight="1">
      <c r="A466" s="742" t="s">
        <v>1324</v>
      </c>
      <c r="B466" s="700" t="s">
        <v>383</v>
      </c>
      <c r="C466" s="652"/>
      <c r="D466" s="652"/>
      <c r="E466" s="652"/>
      <c r="F466" s="652" t="s">
        <v>430</v>
      </c>
      <c r="G466" s="652" t="s">
        <v>633</v>
      </c>
      <c r="H466" s="652" t="s">
        <v>431</v>
      </c>
      <c r="I466" s="517" t="s">
        <v>1338</v>
      </c>
      <c r="J466" s="517" t="s">
        <v>55</v>
      </c>
      <c r="K466" s="518" t="s">
        <v>1339</v>
      </c>
      <c r="L466" s="700" t="s">
        <v>31</v>
      </c>
      <c r="M466" s="700" t="s">
        <v>32</v>
      </c>
      <c r="N466" s="710">
        <v>0</v>
      </c>
      <c r="O466" s="710">
        <v>0</v>
      </c>
      <c r="P466" s="710">
        <v>82.3</v>
      </c>
      <c r="Q466" s="710">
        <v>0</v>
      </c>
      <c r="R466" s="710">
        <v>0</v>
      </c>
    </row>
    <row r="467" spans="1:18" s="96" customFormat="1" ht="73.5" customHeight="1">
      <c r="A467" s="743"/>
      <c r="B467" s="701"/>
      <c r="C467" s="653"/>
      <c r="D467" s="653"/>
      <c r="E467" s="653"/>
      <c r="F467" s="653"/>
      <c r="G467" s="653"/>
      <c r="H467" s="653"/>
      <c r="I467" s="571" t="s">
        <v>1343</v>
      </c>
      <c r="J467" s="571" t="s">
        <v>55</v>
      </c>
      <c r="K467" s="559" t="s">
        <v>1341</v>
      </c>
      <c r="L467" s="701"/>
      <c r="M467" s="701"/>
      <c r="N467" s="711"/>
      <c r="O467" s="711"/>
      <c r="P467" s="711"/>
      <c r="Q467" s="711"/>
      <c r="R467" s="711"/>
    </row>
    <row r="468" spans="1:18" s="97" customFormat="1" ht="206.25" customHeight="1">
      <c r="A468" s="44" t="s">
        <v>530</v>
      </c>
      <c r="B468" s="643">
        <v>2304</v>
      </c>
      <c r="C468" s="44" t="s">
        <v>28</v>
      </c>
      <c r="D468" s="44" t="s">
        <v>28</v>
      </c>
      <c r="E468" s="44" t="s">
        <v>28</v>
      </c>
      <c r="F468" s="44" t="s">
        <v>28</v>
      </c>
      <c r="G468" s="44" t="s">
        <v>28</v>
      </c>
      <c r="H468" s="44" t="s">
        <v>28</v>
      </c>
      <c r="I468" s="44" t="s">
        <v>28</v>
      </c>
      <c r="J468" s="44" t="s">
        <v>28</v>
      </c>
      <c r="K468" s="44" t="s">
        <v>28</v>
      </c>
      <c r="L468" s="642"/>
      <c r="M468" s="642"/>
      <c r="N468" s="45">
        <f>SUM(N469:N476)</f>
        <v>62648.358999999997</v>
      </c>
      <c r="O468" s="45">
        <f>SUM(O469:O476)</f>
        <v>62582.553</v>
      </c>
      <c r="P468" s="45">
        <f t="shared" ref="P468:Q468" si="86">SUM(P469:P476)</f>
        <v>45223.771000000001</v>
      </c>
      <c r="Q468" s="45">
        <f t="shared" si="86"/>
        <v>0</v>
      </c>
      <c r="R468" s="45">
        <f t="shared" ref="R468" si="87">SUM(R469:R476)</f>
        <v>0</v>
      </c>
    </row>
    <row r="469" spans="1:18" s="96" customFormat="1" ht="84">
      <c r="A469" s="41" t="s">
        <v>876</v>
      </c>
      <c r="B469" s="647" t="s">
        <v>283</v>
      </c>
      <c r="C469" s="41"/>
      <c r="D469" s="41"/>
      <c r="E469" s="41"/>
      <c r="F469" s="41"/>
      <c r="G469" s="41"/>
      <c r="H469" s="41"/>
      <c r="I469" s="269" t="s">
        <v>1224</v>
      </c>
      <c r="J469" s="626" t="s">
        <v>55</v>
      </c>
      <c r="K469" s="626" t="s">
        <v>1225</v>
      </c>
      <c r="L469" s="62" t="s">
        <v>33</v>
      </c>
      <c r="M469" s="647" t="s">
        <v>34</v>
      </c>
      <c r="N469" s="15">
        <v>17357</v>
      </c>
      <c r="O469" s="413">
        <v>17357</v>
      </c>
      <c r="P469" s="311">
        <v>3000</v>
      </c>
      <c r="Q469" s="131">
        <v>0</v>
      </c>
      <c r="R469" s="131">
        <v>0</v>
      </c>
    </row>
    <row r="470" spans="1:18" s="96" customFormat="1" ht="84" customHeight="1">
      <c r="A470" s="37"/>
      <c r="B470" s="59"/>
      <c r="C470" s="37"/>
      <c r="D470" s="37"/>
      <c r="E470" s="37"/>
      <c r="F470" s="34"/>
      <c r="G470" s="34"/>
      <c r="H470" s="34"/>
      <c r="I470" s="239" t="s">
        <v>855</v>
      </c>
      <c r="J470" s="640" t="s">
        <v>55</v>
      </c>
      <c r="K470" s="640" t="s">
        <v>65</v>
      </c>
      <c r="L470" s="567"/>
      <c r="M470" s="567"/>
      <c r="N470" s="47"/>
      <c r="O470" s="415"/>
      <c r="P470" s="313"/>
      <c r="Q470" s="134"/>
      <c r="R470" s="134"/>
    </row>
    <row r="471" spans="1:18" s="96" customFormat="1" ht="72" customHeight="1">
      <c r="A471" s="739" t="s">
        <v>877</v>
      </c>
      <c r="B471" s="544" t="s">
        <v>444</v>
      </c>
      <c r="C471" s="35"/>
      <c r="D471" s="35"/>
      <c r="E471" s="35"/>
      <c r="F471" s="671" t="s">
        <v>760</v>
      </c>
      <c r="G471" s="671" t="s">
        <v>761</v>
      </c>
      <c r="H471" s="671" t="s">
        <v>768</v>
      </c>
      <c r="I471" s="613" t="s">
        <v>1416</v>
      </c>
      <c r="J471" s="613" t="s">
        <v>55</v>
      </c>
      <c r="K471" s="613" t="s">
        <v>1333</v>
      </c>
      <c r="L471" s="62" t="s">
        <v>33</v>
      </c>
      <c r="M471" s="647" t="s">
        <v>34</v>
      </c>
      <c r="N471" s="15">
        <v>42100</v>
      </c>
      <c r="O471" s="404">
        <v>42086.58</v>
      </c>
      <c r="P471" s="15">
        <v>40112.582000000002</v>
      </c>
      <c r="Q471" s="15">
        <v>0</v>
      </c>
      <c r="R471" s="15">
        <v>0</v>
      </c>
    </row>
    <row r="472" spans="1:18" s="96" customFormat="1" ht="72" customHeight="1">
      <c r="A472" s="678"/>
      <c r="B472" s="553" t="s">
        <v>398</v>
      </c>
      <c r="C472" s="552"/>
      <c r="D472" s="552"/>
      <c r="E472" s="552"/>
      <c r="F472" s="671"/>
      <c r="G472" s="671"/>
      <c r="H472" s="671"/>
      <c r="I472" s="650" t="s">
        <v>1401</v>
      </c>
      <c r="J472" s="326" t="s">
        <v>55</v>
      </c>
      <c r="K472" s="564" t="s">
        <v>919</v>
      </c>
      <c r="L472" s="553" t="s">
        <v>33</v>
      </c>
      <c r="M472" s="553" t="s">
        <v>34</v>
      </c>
      <c r="N472" s="89">
        <v>2219.9769999999999</v>
      </c>
      <c r="O472" s="89">
        <v>2219.2710000000002</v>
      </c>
      <c r="P472" s="89">
        <v>2111.1889999999999</v>
      </c>
      <c r="Q472" s="89">
        <v>0</v>
      </c>
      <c r="R472" s="89">
        <v>0</v>
      </c>
    </row>
    <row r="473" spans="1:18" s="96" customFormat="1" ht="96">
      <c r="A473" s="309" t="s">
        <v>1199</v>
      </c>
      <c r="B473" s="553" t="s">
        <v>463</v>
      </c>
      <c r="C473" s="580"/>
      <c r="D473" s="580"/>
      <c r="E473" s="580"/>
      <c r="F473" s="580"/>
      <c r="G473" s="580"/>
      <c r="H473" s="580"/>
      <c r="I473" s="570" t="s">
        <v>1071</v>
      </c>
      <c r="J473" s="570" t="s">
        <v>55</v>
      </c>
      <c r="K473" s="570" t="s">
        <v>961</v>
      </c>
      <c r="L473" s="553" t="s">
        <v>33</v>
      </c>
      <c r="M473" s="553" t="s">
        <v>34</v>
      </c>
      <c r="N473" s="89">
        <v>577.38</v>
      </c>
      <c r="O473" s="89">
        <v>577.38</v>
      </c>
      <c r="P473" s="89">
        <v>0</v>
      </c>
      <c r="Q473" s="89">
        <v>0</v>
      </c>
      <c r="R473" s="89">
        <v>0</v>
      </c>
    </row>
    <row r="474" spans="1:18" s="96" customFormat="1" ht="84">
      <c r="A474" s="309" t="s">
        <v>1200</v>
      </c>
      <c r="B474" s="553" t="s">
        <v>410</v>
      </c>
      <c r="C474" s="580"/>
      <c r="D474" s="580"/>
      <c r="E474" s="580"/>
      <c r="F474" s="580"/>
      <c r="G474" s="580"/>
      <c r="H474" s="580"/>
      <c r="I474" s="570" t="s">
        <v>999</v>
      </c>
      <c r="J474" s="570" t="s">
        <v>55</v>
      </c>
      <c r="K474" s="570" t="s">
        <v>998</v>
      </c>
      <c r="L474" s="553" t="s">
        <v>33</v>
      </c>
      <c r="M474" s="553" t="s">
        <v>34</v>
      </c>
      <c r="N474" s="89">
        <v>100</v>
      </c>
      <c r="O474" s="89">
        <v>100</v>
      </c>
      <c r="P474" s="89">
        <v>0</v>
      </c>
      <c r="Q474" s="89">
        <v>0</v>
      </c>
      <c r="R474" s="89">
        <v>0</v>
      </c>
    </row>
    <row r="475" spans="1:18" s="96" customFormat="1" ht="72">
      <c r="A475" s="309" t="s">
        <v>1201</v>
      </c>
      <c r="B475" s="553" t="s">
        <v>412</v>
      </c>
      <c r="C475" s="580"/>
      <c r="D475" s="580"/>
      <c r="E475" s="580"/>
      <c r="F475" s="580"/>
      <c r="G475" s="580"/>
      <c r="H475" s="580"/>
      <c r="I475" s="570" t="s">
        <v>1012</v>
      </c>
      <c r="J475" s="570" t="s">
        <v>55</v>
      </c>
      <c r="K475" s="570" t="s">
        <v>1010</v>
      </c>
      <c r="L475" s="553" t="s">
        <v>33</v>
      </c>
      <c r="M475" s="553" t="s">
        <v>34</v>
      </c>
      <c r="N475" s="89">
        <v>50</v>
      </c>
      <c r="O475" s="89">
        <v>0</v>
      </c>
      <c r="P475" s="89">
        <v>0</v>
      </c>
      <c r="Q475" s="89">
        <v>0</v>
      </c>
      <c r="R475" s="89">
        <v>0</v>
      </c>
    </row>
    <row r="476" spans="1:18" s="96" customFormat="1" ht="52.5" customHeight="1">
      <c r="A476" s="677" t="s">
        <v>1202</v>
      </c>
      <c r="B476" s="679" t="s">
        <v>1054</v>
      </c>
      <c r="C476" s="654"/>
      <c r="D476" s="654"/>
      <c r="E476" s="654"/>
      <c r="F476" s="745" t="s">
        <v>430</v>
      </c>
      <c r="G476" s="681" t="s">
        <v>633</v>
      </c>
      <c r="H476" s="681" t="s">
        <v>431</v>
      </c>
      <c r="I476" s="570" t="s">
        <v>1057</v>
      </c>
      <c r="J476" s="570" t="s">
        <v>55</v>
      </c>
      <c r="K476" s="570" t="s">
        <v>1058</v>
      </c>
      <c r="L476" s="679" t="s">
        <v>33</v>
      </c>
      <c r="M476" s="679" t="s">
        <v>34</v>
      </c>
      <c r="N476" s="748">
        <v>244.00200000000001</v>
      </c>
      <c r="O476" s="455">
        <v>242.322</v>
      </c>
      <c r="P476" s="748">
        <v>0</v>
      </c>
      <c r="Q476" s="748">
        <v>0</v>
      </c>
      <c r="R476" s="748">
        <v>0</v>
      </c>
    </row>
    <row r="477" spans="1:18" s="96" customFormat="1" ht="69" customHeight="1">
      <c r="A477" s="678"/>
      <c r="B477" s="680"/>
      <c r="C477" s="655"/>
      <c r="D477" s="655"/>
      <c r="E477" s="655"/>
      <c r="F477" s="746"/>
      <c r="G477" s="655"/>
      <c r="H477" s="655"/>
      <c r="I477" s="570" t="s">
        <v>1066</v>
      </c>
      <c r="J477" s="570" t="s">
        <v>55</v>
      </c>
      <c r="K477" s="570" t="s">
        <v>1067</v>
      </c>
      <c r="L477" s="680"/>
      <c r="M477" s="680"/>
      <c r="N477" s="749"/>
      <c r="O477" s="554"/>
      <c r="P477" s="749"/>
      <c r="Q477" s="749"/>
      <c r="R477" s="749"/>
    </row>
    <row r="478" spans="1:18" s="97" customFormat="1" ht="146.25" customHeight="1" thickBot="1">
      <c r="A478" s="374" t="s">
        <v>964</v>
      </c>
      <c r="B478" s="250" t="s">
        <v>531</v>
      </c>
      <c r="C478" s="44"/>
      <c r="D478" s="44"/>
      <c r="E478" s="44"/>
      <c r="F478" s="44"/>
      <c r="G478" s="44"/>
      <c r="H478" s="39"/>
      <c r="I478" s="26"/>
      <c r="J478" s="26"/>
      <c r="K478" s="26"/>
      <c r="L478" s="49"/>
      <c r="M478" s="643"/>
      <c r="N478" s="45">
        <f>SUM(N479:N484)</f>
        <v>16303.087</v>
      </c>
      <c r="O478" s="45">
        <f t="shared" ref="O478:R478" si="88">SUM(O479:O484)</f>
        <v>4127.2569999999996</v>
      </c>
      <c r="P478" s="45">
        <f t="shared" si="88"/>
        <v>13923.552</v>
      </c>
      <c r="Q478" s="45">
        <f t="shared" si="88"/>
        <v>0</v>
      </c>
      <c r="R478" s="45">
        <f t="shared" si="88"/>
        <v>0</v>
      </c>
    </row>
    <row r="479" spans="1:18" s="96" customFormat="1" ht="60">
      <c r="A479" s="86" t="s">
        <v>895</v>
      </c>
      <c r="B479" s="544" t="s">
        <v>896</v>
      </c>
      <c r="C479" s="86"/>
      <c r="D479" s="86"/>
      <c r="E479" s="86"/>
      <c r="F479" s="86"/>
      <c r="G479" s="86"/>
      <c r="H479" s="86"/>
      <c r="I479" s="331" t="s">
        <v>1044</v>
      </c>
      <c r="J479" s="612" t="s">
        <v>55</v>
      </c>
      <c r="K479" s="612" t="s">
        <v>899</v>
      </c>
      <c r="L479" s="544" t="s">
        <v>31</v>
      </c>
      <c r="M479" s="544" t="s">
        <v>29</v>
      </c>
      <c r="N479" s="196">
        <v>656.25699999999995</v>
      </c>
      <c r="O479" s="451">
        <v>656.25699999999995</v>
      </c>
      <c r="P479" s="196">
        <v>0</v>
      </c>
      <c r="Q479" s="196">
        <v>0</v>
      </c>
      <c r="R479" s="196">
        <v>0</v>
      </c>
    </row>
    <row r="480" spans="1:18" s="96" customFormat="1" ht="48">
      <c r="A480" s="90"/>
      <c r="B480" s="555"/>
      <c r="C480" s="90"/>
      <c r="D480" s="90"/>
      <c r="E480" s="90"/>
      <c r="F480" s="90"/>
      <c r="G480" s="90"/>
      <c r="H480" s="90"/>
      <c r="I480" s="331" t="s">
        <v>957</v>
      </c>
      <c r="J480" s="612" t="s">
        <v>55</v>
      </c>
      <c r="K480" s="612" t="s">
        <v>958</v>
      </c>
      <c r="L480" s="555"/>
      <c r="M480" s="555"/>
      <c r="N480" s="58"/>
      <c r="O480" s="58"/>
      <c r="P480" s="58"/>
      <c r="Q480" s="58"/>
      <c r="R480" s="58"/>
    </row>
    <row r="481" spans="1:18" s="96" customFormat="1" ht="72.75" hidden="1" customHeight="1">
      <c r="A481" s="85" t="s">
        <v>897</v>
      </c>
      <c r="B481" s="553" t="s">
        <v>445</v>
      </c>
      <c r="C481" s="85"/>
      <c r="D481" s="85"/>
      <c r="E481" s="85"/>
      <c r="F481" s="580" t="s">
        <v>762</v>
      </c>
      <c r="G481" s="580" t="s">
        <v>763</v>
      </c>
      <c r="H481" s="580" t="s">
        <v>774</v>
      </c>
      <c r="I481" s="580" t="s">
        <v>707</v>
      </c>
      <c r="J481" s="85"/>
      <c r="K481" s="85"/>
      <c r="L481" s="580" t="s">
        <v>31</v>
      </c>
      <c r="M481" s="580" t="s">
        <v>29</v>
      </c>
      <c r="N481" s="89">
        <v>0</v>
      </c>
      <c r="O481" s="89"/>
      <c r="P481" s="89">
        <v>0</v>
      </c>
      <c r="Q481" s="89">
        <v>0</v>
      </c>
      <c r="R481" s="89">
        <v>0</v>
      </c>
    </row>
    <row r="482" spans="1:18" s="96" customFormat="1" ht="46.5" customHeight="1">
      <c r="A482" s="41" t="s">
        <v>937</v>
      </c>
      <c r="B482" s="647" t="s">
        <v>286</v>
      </c>
      <c r="C482" s="656" t="s">
        <v>331</v>
      </c>
      <c r="D482" s="656" t="s">
        <v>164</v>
      </c>
      <c r="E482" s="656" t="s">
        <v>165</v>
      </c>
      <c r="F482" s="656" t="s">
        <v>904</v>
      </c>
      <c r="G482" s="656" t="s">
        <v>55</v>
      </c>
      <c r="H482" s="750" t="s">
        <v>905</v>
      </c>
      <c r="I482" s="290" t="s">
        <v>949</v>
      </c>
      <c r="J482" s="625" t="s">
        <v>55</v>
      </c>
      <c r="K482" s="625" t="s">
        <v>806</v>
      </c>
      <c r="L482" s="545" t="s">
        <v>20</v>
      </c>
      <c r="M482" s="545" t="s">
        <v>33</v>
      </c>
      <c r="N482" s="51">
        <v>13973.897000000001</v>
      </c>
      <c r="O482" s="412">
        <f>2219.104</f>
        <v>2219.1039999999998</v>
      </c>
      <c r="P482" s="51">
        <v>1747.722</v>
      </c>
      <c r="Q482" s="51">
        <v>0</v>
      </c>
      <c r="R482" s="51">
        <v>0</v>
      </c>
    </row>
    <row r="483" spans="1:18" s="96" customFormat="1" ht="47.25" customHeight="1">
      <c r="A483" s="34"/>
      <c r="B483" s="648"/>
      <c r="C483" s="657"/>
      <c r="D483" s="657"/>
      <c r="E483" s="657"/>
      <c r="F483" s="657"/>
      <c r="G483" s="657"/>
      <c r="H483" s="751"/>
      <c r="I483" s="293" t="s">
        <v>812</v>
      </c>
      <c r="J483" s="611" t="s">
        <v>55</v>
      </c>
      <c r="K483" s="611" t="s">
        <v>813</v>
      </c>
      <c r="L483" s="543"/>
      <c r="M483" s="543"/>
      <c r="N483" s="36"/>
      <c r="O483" s="417"/>
      <c r="P483" s="36"/>
      <c r="Q483" s="36"/>
      <c r="R483" s="36"/>
    </row>
    <row r="484" spans="1:18" s="96" customFormat="1" ht="86.25" customHeight="1">
      <c r="A484" s="34"/>
      <c r="B484" s="648" t="s">
        <v>651</v>
      </c>
      <c r="C484" s="657"/>
      <c r="D484" s="657"/>
      <c r="E484" s="657"/>
      <c r="F484" s="657"/>
      <c r="G484" s="657"/>
      <c r="H484" s="752"/>
      <c r="I484" s="147" t="s">
        <v>903</v>
      </c>
      <c r="J484" s="611" t="s">
        <v>55</v>
      </c>
      <c r="K484" s="271" t="s">
        <v>723</v>
      </c>
      <c r="L484" s="584"/>
      <c r="M484" s="584"/>
      <c r="N484" s="15">
        <v>1672.933</v>
      </c>
      <c r="O484" s="413">
        <v>1251.896</v>
      </c>
      <c r="P484" s="311">
        <v>12175.83</v>
      </c>
      <c r="Q484" s="131">
        <v>0</v>
      </c>
      <c r="R484" s="131">
        <v>0</v>
      </c>
    </row>
    <row r="485" spans="1:18" s="96" customFormat="1" ht="15.75" customHeight="1">
      <c r="A485" s="840" t="s">
        <v>692</v>
      </c>
      <c r="B485" s="87" t="s">
        <v>532</v>
      </c>
      <c r="C485" s="82"/>
      <c r="D485" s="82"/>
      <c r="E485" s="82"/>
      <c r="F485" s="82"/>
      <c r="G485" s="82"/>
      <c r="H485" s="82"/>
      <c r="I485" s="580"/>
      <c r="J485" s="580"/>
      <c r="K485" s="580"/>
      <c r="L485" s="87" t="s">
        <v>33</v>
      </c>
      <c r="M485" s="87" t="s">
        <v>35</v>
      </c>
      <c r="N485" s="83">
        <f t="shared" ref="N485:R485" si="89">SUM(N486:N487)</f>
        <v>16000</v>
      </c>
      <c r="O485" s="83">
        <f t="shared" si="89"/>
        <v>16000</v>
      </c>
      <c r="P485" s="83">
        <f t="shared" si="89"/>
        <v>0</v>
      </c>
      <c r="Q485" s="83">
        <f t="shared" si="89"/>
        <v>0</v>
      </c>
      <c r="R485" s="83">
        <f t="shared" si="89"/>
        <v>0</v>
      </c>
    </row>
    <row r="486" spans="1:18" s="96" customFormat="1" ht="48.75" customHeight="1">
      <c r="A486" s="841"/>
      <c r="B486" s="121" t="s">
        <v>826</v>
      </c>
      <c r="C486" s="747"/>
      <c r="D486" s="747"/>
      <c r="E486" s="747"/>
      <c r="F486" s="671" t="s">
        <v>760</v>
      </c>
      <c r="G486" s="671" t="s">
        <v>764</v>
      </c>
      <c r="H486" s="671" t="s">
        <v>774</v>
      </c>
      <c r="I486" s="671" t="s">
        <v>1064</v>
      </c>
      <c r="J486" s="671" t="s">
        <v>55</v>
      </c>
      <c r="K486" s="671" t="s">
        <v>1063</v>
      </c>
      <c r="L486" s="853" t="s">
        <v>33</v>
      </c>
      <c r="M486" s="853" t="s">
        <v>35</v>
      </c>
      <c r="N486" s="89">
        <v>4000</v>
      </c>
      <c r="O486" s="89">
        <v>4000</v>
      </c>
      <c r="P486" s="89">
        <v>0</v>
      </c>
      <c r="Q486" s="89">
        <v>0</v>
      </c>
      <c r="R486" s="89">
        <v>0</v>
      </c>
    </row>
    <row r="487" spans="1:18" s="96" customFormat="1" ht="48" customHeight="1">
      <c r="A487" s="842"/>
      <c r="B487" s="298" t="s">
        <v>473</v>
      </c>
      <c r="C487" s="747"/>
      <c r="D487" s="747"/>
      <c r="E487" s="747"/>
      <c r="F487" s="671"/>
      <c r="G487" s="671"/>
      <c r="H487" s="671"/>
      <c r="I487" s="671"/>
      <c r="J487" s="671"/>
      <c r="K487" s="671"/>
      <c r="L487" s="853"/>
      <c r="M487" s="853"/>
      <c r="N487" s="245">
        <v>12000</v>
      </c>
      <c r="O487" s="322">
        <v>12000</v>
      </c>
      <c r="P487" s="322">
        <v>0</v>
      </c>
      <c r="Q487" s="287">
        <v>0</v>
      </c>
      <c r="R487" s="287">
        <v>0</v>
      </c>
    </row>
    <row r="488" spans="1:18" s="97" customFormat="1" ht="75" customHeight="1">
      <c r="A488" s="249" t="s">
        <v>1008</v>
      </c>
      <c r="B488" s="558" t="s">
        <v>1273</v>
      </c>
      <c r="C488" s="579"/>
      <c r="D488" s="579"/>
      <c r="E488" s="579"/>
      <c r="F488" s="579"/>
      <c r="G488" s="579"/>
      <c r="H488" s="579"/>
      <c r="I488" s="580" t="s">
        <v>1281</v>
      </c>
      <c r="J488" s="580" t="s">
        <v>55</v>
      </c>
      <c r="K488" s="580" t="s">
        <v>1282</v>
      </c>
      <c r="L488" s="558" t="s">
        <v>33</v>
      </c>
      <c r="M488" s="558" t="s">
        <v>35</v>
      </c>
      <c r="N488" s="84">
        <v>2500</v>
      </c>
      <c r="O488" s="84">
        <v>2500</v>
      </c>
      <c r="P488" s="84">
        <v>10000</v>
      </c>
      <c r="Q488" s="84">
        <v>0</v>
      </c>
      <c r="R488" s="84">
        <v>0</v>
      </c>
    </row>
    <row r="489" spans="1:18" s="96" customFormat="1" ht="60" hidden="1">
      <c r="A489" s="57" t="s">
        <v>533</v>
      </c>
      <c r="B489" s="558" t="s">
        <v>534</v>
      </c>
      <c r="C489" s="57"/>
      <c r="D489" s="57"/>
      <c r="E489" s="57"/>
      <c r="F489" s="57"/>
      <c r="G489" s="57"/>
      <c r="H489" s="57"/>
      <c r="I489" s="580"/>
      <c r="J489" s="580"/>
      <c r="K489" s="580"/>
      <c r="L489" s="558"/>
      <c r="M489" s="558"/>
      <c r="N489" s="84">
        <f>SUM(N490:N491)</f>
        <v>0</v>
      </c>
      <c r="O489" s="84"/>
      <c r="P489" s="84"/>
      <c r="Q489" s="84">
        <f>SUM(Q490:Q491)</f>
        <v>0</v>
      </c>
      <c r="R489" s="84">
        <f>SUM(R490:R491)</f>
        <v>0</v>
      </c>
    </row>
    <row r="490" spans="1:18" s="96" customFormat="1" ht="60" hidden="1">
      <c r="A490" s="85" t="s">
        <v>535</v>
      </c>
      <c r="B490" s="553" t="s">
        <v>400</v>
      </c>
      <c r="C490" s="85"/>
      <c r="D490" s="85"/>
      <c r="E490" s="85"/>
      <c r="F490" s="85"/>
      <c r="G490" s="85"/>
      <c r="H490" s="85"/>
      <c r="I490" s="580" t="s">
        <v>460</v>
      </c>
      <c r="J490" s="580" t="s">
        <v>55</v>
      </c>
      <c r="K490" s="580" t="s">
        <v>461</v>
      </c>
      <c r="L490" s="553" t="s">
        <v>29</v>
      </c>
      <c r="M490" s="553" t="s">
        <v>23</v>
      </c>
      <c r="N490" s="89">
        <v>0</v>
      </c>
      <c r="O490" s="89"/>
      <c r="P490" s="89"/>
      <c r="Q490" s="89">
        <v>0</v>
      </c>
      <c r="R490" s="89">
        <v>0</v>
      </c>
    </row>
    <row r="491" spans="1:18" s="96" customFormat="1" ht="84" hidden="1">
      <c r="A491" s="85" t="s">
        <v>630</v>
      </c>
      <c r="B491" s="553" t="s">
        <v>467</v>
      </c>
      <c r="C491" s="85"/>
      <c r="D491" s="85"/>
      <c r="E491" s="85"/>
      <c r="F491" s="85"/>
      <c r="G491" s="85"/>
      <c r="H491" s="85"/>
      <c r="I491" s="570" t="s">
        <v>607</v>
      </c>
      <c r="J491" s="570" t="s">
        <v>55</v>
      </c>
      <c r="K491" s="570" t="s">
        <v>471</v>
      </c>
      <c r="L491" s="553" t="s">
        <v>29</v>
      </c>
      <c r="M491" s="553" t="s">
        <v>23</v>
      </c>
      <c r="N491" s="89">
        <v>0</v>
      </c>
      <c r="O491" s="89"/>
      <c r="P491" s="89"/>
      <c r="Q491" s="89">
        <v>0</v>
      </c>
      <c r="R491" s="89">
        <v>0</v>
      </c>
    </row>
    <row r="492" spans="1:18" s="97" customFormat="1" ht="13.5" customHeight="1">
      <c r="A492" s="737" t="s">
        <v>536</v>
      </c>
      <c r="B492" s="643">
        <v>2313</v>
      </c>
      <c r="C492" s="44" t="s">
        <v>28</v>
      </c>
      <c r="D492" s="44" t="s">
        <v>28</v>
      </c>
      <c r="E492" s="44" t="s">
        <v>28</v>
      </c>
      <c r="F492" s="44" t="s">
        <v>28</v>
      </c>
      <c r="G492" s="44" t="s">
        <v>28</v>
      </c>
      <c r="H492" s="44" t="s">
        <v>28</v>
      </c>
      <c r="I492" s="44" t="s">
        <v>28</v>
      </c>
      <c r="J492" s="44" t="s">
        <v>28</v>
      </c>
      <c r="K492" s="44" t="s">
        <v>28</v>
      </c>
      <c r="L492" s="643" t="s">
        <v>36</v>
      </c>
      <c r="M492" s="643">
        <v>10</v>
      </c>
      <c r="N492" s="45">
        <f t="shared" ref="N492:R492" si="90">SUM(N493:N493)</f>
        <v>7723.5</v>
      </c>
      <c r="O492" s="45">
        <f t="shared" si="90"/>
        <v>7641.82</v>
      </c>
      <c r="P492" s="45">
        <f t="shared" si="90"/>
        <v>0</v>
      </c>
      <c r="Q492" s="45">
        <f t="shared" si="90"/>
        <v>0</v>
      </c>
      <c r="R492" s="45">
        <f t="shared" si="90"/>
        <v>0</v>
      </c>
    </row>
    <row r="493" spans="1:18" s="96" customFormat="1" ht="118.5" customHeight="1">
      <c r="A493" s="843"/>
      <c r="B493" s="302" t="s">
        <v>1017</v>
      </c>
      <c r="C493" s="301"/>
      <c r="D493" s="301"/>
      <c r="E493" s="301"/>
      <c r="F493" s="479" t="s">
        <v>430</v>
      </c>
      <c r="G493" s="479" t="s">
        <v>633</v>
      </c>
      <c r="H493" s="479" t="s">
        <v>431</v>
      </c>
      <c r="I493" s="366" t="s">
        <v>1015</v>
      </c>
      <c r="J493" s="366" t="s">
        <v>55</v>
      </c>
      <c r="K493" s="366" t="s">
        <v>1016</v>
      </c>
      <c r="L493" s="302" t="s">
        <v>36</v>
      </c>
      <c r="M493" s="302" t="s">
        <v>20</v>
      </c>
      <c r="N493" s="303">
        <v>7723.5</v>
      </c>
      <c r="O493" s="456">
        <v>7641.82</v>
      </c>
      <c r="P493" s="323">
        <v>0</v>
      </c>
      <c r="Q493" s="304">
        <v>0</v>
      </c>
      <c r="R493" s="304">
        <v>0</v>
      </c>
    </row>
    <row r="494" spans="1:18" s="97" customFormat="1" ht="19.5" customHeight="1">
      <c r="A494" s="840" t="s">
        <v>537</v>
      </c>
      <c r="B494" s="579">
        <v>2314</v>
      </c>
      <c r="C494" s="57" t="s">
        <v>28</v>
      </c>
      <c r="D494" s="57" t="s">
        <v>28</v>
      </c>
      <c r="E494" s="57" t="s">
        <v>28</v>
      </c>
      <c r="F494" s="57" t="s">
        <v>28</v>
      </c>
      <c r="G494" s="57" t="s">
        <v>28</v>
      </c>
      <c r="H494" s="57" t="s">
        <v>28</v>
      </c>
      <c r="I494" s="580"/>
      <c r="J494" s="85"/>
      <c r="K494" s="580"/>
      <c r="L494" s="558" t="s">
        <v>36</v>
      </c>
      <c r="M494" s="558" t="s">
        <v>20</v>
      </c>
      <c r="N494" s="84">
        <f>SUM(N495:N500)</f>
        <v>1543.5980000000002</v>
      </c>
      <c r="O494" s="84">
        <f>SUM(O495:O500)</f>
        <v>1543.5980000000002</v>
      </c>
      <c r="P494" s="84">
        <f t="shared" ref="P494:Q494" si="91">SUM(P495:P500)</f>
        <v>281.5</v>
      </c>
      <c r="Q494" s="84">
        <f t="shared" si="91"/>
        <v>0</v>
      </c>
      <c r="R494" s="84">
        <f t="shared" ref="R494" si="92">SUM(R495:R500)</f>
        <v>0</v>
      </c>
    </row>
    <row r="495" spans="1:18" s="97" customFormat="1" ht="60">
      <c r="A495" s="841"/>
      <c r="B495" s="59" t="s">
        <v>896</v>
      </c>
      <c r="C495" s="79" t="s">
        <v>28</v>
      </c>
      <c r="D495" s="79" t="s">
        <v>28</v>
      </c>
      <c r="E495" s="79" t="s">
        <v>28</v>
      </c>
      <c r="F495" s="79" t="s">
        <v>28</v>
      </c>
      <c r="G495" s="79" t="s">
        <v>28</v>
      </c>
      <c r="H495" s="79" t="s">
        <v>28</v>
      </c>
      <c r="I495" s="567" t="s">
        <v>1283</v>
      </c>
      <c r="J495" s="37" t="s">
        <v>55</v>
      </c>
      <c r="K495" s="567" t="s">
        <v>1284</v>
      </c>
      <c r="L495" s="59" t="s">
        <v>36</v>
      </c>
      <c r="M495" s="59" t="s">
        <v>20</v>
      </c>
      <c r="N495" s="245">
        <v>281.548</v>
      </c>
      <c r="O495" s="245">
        <v>281.548</v>
      </c>
      <c r="P495" s="245">
        <v>281.5</v>
      </c>
      <c r="Q495" s="245">
        <f>SUM(Q501:Q501)</f>
        <v>0</v>
      </c>
      <c r="R495" s="245">
        <f>SUM(R501:R501)</f>
        <v>0</v>
      </c>
    </row>
    <row r="496" spans="1:18" s="96" customFormat="1" ht="60">
      <c r="A496" s="841"/>
      <c r="B496" s="544" t="s">
        <v>924</v>
      </c>
      <c r="C496" s="86"/>
      <c r="D496" s="86"/>
      <c r="E496" s="86"/>
      <c r="F496" s="86"/>
      <c r="G496" s="86"/>
      <c r="H496" s="86"/>
      <c r="I496" s="625" t="s">
        <v>1072</v>
      </c>
      <c r="J496" s="625" t="s">
        <v>55</v>
      </c>
      <c r="K496" s="632" t="s">
        <v>931</v>
      </c>
      <c r="L496" s="648" t="s">
        <v>36</v>
      </c>
      <c r="M496" s="648" t="s">
        <v>20</v>
      </c>
      <c r="N496" s="196">
        <v>238</v>
      </c>
      <c r="O496" s="451">
        <v>238</v>
      </c>
      <c r="P496" s="196">
        <v>0</v>
      </c>
      <c r="Q496" s="196">
        <v>0</v>
      </c>
      <c r="R496" s="196">
        <v>0</v>
      </c>
    </row>
    <row r="497" spans="1:18" s="96" customFormat="1" ht="60">
      <c r="A497" s="841"/>
      <c r="B497" s="553" t="s">
        <v>936</v>
      </c>
      <c r="C497" s="85"/>
      <c r="D497" s="85"/>
      <c r="E497" s="85"/>
      <c r="F497" s="85"/>
      <c r="G497" s="85"/>
      <c r="H497" s="85"/>
      <c r="I497" s="571" t="s">
        <v>948</v>
      </c>
      <c r="J497" s="571" t="s">
        <v>55</v>
      </c>
      <c r="K497" s="559" t="s">
        <v>945</v>
      </c>
      <c r="L497" s="553" t="s">
        <v>36</v>
      </c>
      <c r="M497" s="553" t="s">
        <v>20</v>
      </c>
      <c r="N497" s="89">
        <v>311.10000000000002</v>
      </c>
      <c r="O497" s="89">
        <v>311.10000000000002</v>
      </c>
      <c r="P497" s="89">
        <v>0</v>
      </c>
      <c r="Q497" s="89">
        <v>0</v>
      </c>
      <c r="R497" s="89">
        <v>0</v>
      </c>
    </row>
    <row r="498" spans="1:18" s="96" customFormat="1" ht="60">
      <c r="A498" s="841"/>
      <c r="B498" s="553" t="s">
        <v>409</v>
      </c>
      <c r="C498" s="85"/>
      <c r="D498" s="85"/>
      <c r="E498" s="85"/>
      <c r="F498" s="85"/>
      <c r="G498" s="85"/>
      <c r="H498" s="85"/>
      <c r="I498" s="571" t="s">
        <v>1002</v>
      </c>
      <c r="J498" s="571" t="s">
        <v>55</v>
      </c>
      <c r="K498" s="559" t="s">
        <v>1003</v>
      </c>
      <c r="L498" s="553" t="s">
        <v>36</v>
      </c>
      <c r="M498" s="553" t="s">
        <v>20</v>
      </c>
      <c r="N498" s="89">
        <v>237.65</v>
      </c>
      <c r="O498" s="89">
        <v>237.65</v>
      </c>
      <c r="P498" s="89">
        <v>0</v>
      </c>
      <c r="Q498" s="89">
        <v>0</v>
      </c>
      <c r="R498" s="89">
        <v>0</v>
      </c>
    </row>
    <row r="499" spans="1:18" s="96" customFormat="1" ht="60">
      <c r="A499" s="841"/>
      <c r="B499" s="553" t="s">
        <v>466</v>
      </c>
      <c r="C499" s="85"/>
      <c r="D499" s="85"/>
      <c r="E499" s="85"/>
      <c r="F499" s="85"/>
      <c r="G499" s="85"/>
      <c r="H499" s="85"/>
      <c r="I499" s="571" t="s">
        <v>1014</v>
      </c>
      <c r="J499" s="571" t="s">
        <v>55</v>
      </c>
      <c r="K499" s="559" t="s">
        <v>1011</v>
      </c>
      <c r="L499" s="553" t="s">
        <v>36</v>
      </c>
      <c r="M499" s="553" t="s">
        <v>20</v>
      </c>
      <c r="N499" s="89">
        <v>237.65</v>
      </c>
      <c r="O499" s="89">
        <v>237.65</v>
      </c>
      <c r="P499" s="89">
        <v>0</v>
      </c>
      <c r="Q499" s="89">
        <v>0</v>
      </c>
      <c r="R499" s="89">
        <v>0</v>
      </c>
    </row>
    <row r="500" spans="1:18" s="96" customFormat="1" ht="60">
      <c r="A500" s="842"/>
      <c r="B500" s="553" t="s">
        <v>1114</v>
      </c>
      <c r="C500" s="85"/>
      <c r="D500" s="85"/>
      <c r="E500" s="85"/>
      <c r="F500" s="85"/>
      <c r="G500" s="85"/>
      <c r="H500" s="85"/>
      <c r="I500" s="571" t="s">
        <v>1128</v>
      </c>
      <c r="J500" s="571" t="s">
        <v>55</v>
      </c>
      <c r="K500" s="559" t="s">
        <v>1129</v>
      </c>
      <c r="L500" s="553" t="s">
        <v>36</v>
      </c>
      <c r="M500" s="553" t="s">
        <v>20</v>
      </c>
      <c r="N500" s="89">
        <v>237.65</v>
      </c>
      <c r="O500" s="89">
        <v>237.65</v>
      </c>
      <c r="P500" s="89">
        <v>0</v>
      </c>
      <c r="Q500" s="89">
        <v>0</v>
      </c>
      <c r="R500" s="89">
        <v>0</v>
      </c>
    </row>
    <row r="501" spans="1:18" s="97" customFormat="1" ht="48.75" customHeight="1">
      <c r="A501" s="82" t="s">
        <v>538</v>
      </c>
      <c r="B501" s="617">
        <v>2315</v>
      </c>
      <c r="C501" s="64"/>
      <c r="D501" s="64"/>
      <c r="E501" s="64"/>
      <c r="F501" s="64"/>
      <c r="G501" s="64"/>
      <c r="H501" s="64"/>
      <c r="I501" s="636"/>
      <c r="J501" s="636"/>
      <c r="K501" s="636"/>
      <c r="L501" s="250"/>
      <c r="M501" s="250"/>
      <c r="N501" s="63">
        <f>SUM(N502:N506)</f>
        <v>14210.948</v>
      </c>
      <c r="O501" s="63">
        <f>SUM(O502:O506)</f>
        <v>14143.346000000001</v>
      </c>
      <c r="P501" s="63">
        <f>SUM(P502:P506)</f>
        <v>0</v>
      </c>
      <c r="Q501" s="63">
        <f>SUM(Q502:Q506)</f>
        <v>0</v>
      </c>
      <c r="R501" s="63">
        <f>SUM(R502:R506)</f>
        <v>0</v>
      </c>
    </row>
    <row r="502" spans="1:18" s="96" customFormat="1" ht="96" hidden="1" customHeight="1">
      <c r="A502" s="85" t="s">
        <v>778</v>
      </c>
      <c r="B502" s="553" t="s">
        <v>777</v>
      </c>
      <c r="C502" s="85"/>
      <c r="D502" s="85"/>
      <c r="E502" s="85"/>
      <c r="F502" s="275" t="s">
        <v>779</v>
      </c>
      <c r="G502" s="580" t="s">
        <v>780</v>
      </c>
      <c r="H502" s="580" t="s">
        <v>768</v>
      </c>
      <c r="I502" s="635" t="s">
        <v>1107</v>
      </c>
      <c r="J502" s="635" t="s">
        <v>55</v>
      </c>
      <c r="K502" s="635" t="s">
        <v>808</v>
      </c>
      <c r="L502" s="553" t="s">
        <v>33</v>
      </c>
      <c r="M502" s="553" t="s">
        <v>20</v>
      </c>
      <c r="N502" s="89">
        <v>0</v>
      </c>
      <c r="O502" s="89">
        <v>0</v>
      </c>
      <c r="P502" s="89">
        <v>0</v>
      </c>
      <c r="Q502" s="89">
        <v>0</v>
      </c>
      <c r="R502" s="89">
        <v>0</v>
      </c>
    </row>
    <row r="503" spans="1:18" s="96" customFormat="1" ht="33.75" customHeight="1">
      <c r="A503" s="677" t="s">
        <v>1203</v>
      </c>
      <c r="B503" s="553" t="s">
        <v>659</v>
      </c>
      <c r="C503" s="862"/>
      <c r="D503" s="862"/>
      <c r="E503" s="862"/>
      <c r="F503" s="654" t="s">
        <v>775</v>
      </c>
      <c r="G503" s="654" t="s">
        <v>776</v>
      </c>
      <c r="H503" s="654" t="s">
        <v>768</v>
      </c>
      <c r="I503" s="662" t="s">
        <v>1125</v>
      </c>
      <c r="J503" s="662" t="s">
        <v>55</v>
      </c>
      <c r="K503" s="662" t="s">
        <v>931</v>
      </c>
      <c r="L503" s="553" t="s">
        <v>33</v>
      </c>
      <c r="M503" s="553" t="s">
        <v>31</v>
      </c>
      <c r="N503" s="248">
        <v>1889.556</v>
      </c>
      <c r="O503" s="248">
        <v>1889.556</v>
      </c>
      <c r="P503" s="248">
        <v>0</v>
      </c>
      <c r="Q503" s="248">
        <v>0</v>
      </c>
      <c r="R503" s="248">
        <v>0</v>
      </c>
    </row>
    <row r="504" spans="1:18" s="96" customFormat="1" ht="33.75" customHeight="1">
      <c r="A504" s="781"/>
      <c r="B504" s="553" t="s">
        <v>660</v>
      </c>
      <c r="C504" s="863"/>
      <c r="D504" s="863"/>
      <c r="E504" s="863"/>
      <c r="F504" s="669"/>
      <c r="G504" s="669"/>
      <c r="H504" s="669"/>
      <c r="I504" s="672"/>
      <c r="J504" s="712"/>
      <c r="K504" s="712"/>
      <c r="L504" s="553" t="s">
        <v>33</v>
      </c>
      <c r="M504" s="553" t="s">
        <v>31</v>
      </c>
      <c r="N504" s="248">
        <v>9422.2000000000007</v>
      </c>
      <c r="O504" s="248">
        <v>9422.0750000000007</v>
      </c>
      <c r="P504" s="248">
        <v>0</v>
      </c>
      <c r="Q504" s="248">
        <v>0</v>
      </c>
      <c r="R504" s="248">
        <v>0</v>
      </c>
    </row>
    <row r="505" spans="1:18" s="96" customFormat="1" ht="30.75" customHeight="1">
      <c r="A505" s="781"/>
      <c r="B505" s="553" t="s">
        <v>661</v>
      </c>
      <c r="C505" s="863"/>
      <c r="D505" s="863"/>
      <c r="E505" s="863"/>
      <c r="F505" s="669"/>
      <c r="G505" s="669"/>
      <c r="H505" s="669"/>
      <c r="I505" s="672"/>
      <c r="J505" s="712"/>
      <c r="K505" s="712"/>
      <c r="L505" s="553" t="s">
        <v>33</v>
      </c>
      <c r="M505" s="553" t="s">
        <v>31</v>
      </c>
      <c r="N505" s="248">
        <v>1930</v>
      </c>
      <c r="O505" s="248">
        <v>1929.9739999999999</v>
      </c>
      <c r="P505" s="248">
        <v>0</v>
      </c>
      <c r="Q505" s="248">
        <v>0</v>
      </c>
      <c r="R505" s="248">
        <v>0</v>
      </c>
    </row>
    <row r="506" spans="1:18" s="96" customFormat="1" ht="33.75" customHeight="1">
      <c r="A506" s="781"/>
      <c r="B506" s="553" t="s">
        <v>399</v>
      </c>
      <c r="C506" s="863"/>
      <c r="D506" s="863"/>
      <c r="E506" s="863"/>
      <c r="F506" s="669"/>
      <c r="G506" s="669"/>
      <c r="H506" s="669"/>
      <c r="I506" s="672"/>
      <c r="J506" s="623"/>
      <c r="K506" s="623"/>
      <c r="L506" s="553" t="s">
        <v>33</v>
      </c>
      <c r="M506" s="553" t="s">
        <v>31</v>
      </c>
      <c r="N506" s="89">
        <v>969.19200000000001</v>
      </c>
      <c r="O506" s="89">
        <v>901.74099999999999</v>
      </c>
      <c r="P506" s="89">
        <v>0</v>
      </c>
      <c r="Q506" s="89">
        <v>0</v>
      </c>
      <c r="R506" s="89">
        <v>0</v>
      </c>
    </row>
    <row r="507" spans="1:18" s="97" customFormat="1" ht="15.75" hidden="1" customHeight="1">
      <c r="A507" s="673" t="s">
        <v>666</v>
      </c>
      <c r="B507" s="558" t="s">
        <v>665</v>
      </c>
      <c r="C507" s="57"/>
      <c r="D507" s="57"/>
      <c r="E507" s="57"/>
      <c r="F507" s="57"/>
      <c r="G507" s="57"/>
      <c r="H507" s="57"/>
      <c r="I507" s="18"/>
      <c r="J507" s="18"/>
      <c r="K507" s="18"/>
      <c r="L507" s="558" t="s">
        <v>35</v>
      </c>
      <c r="M507" s="558" t="s">
        <v>29</v>
      </c>
      <c r="N507" s="84">
        <f t="shared" ref="N507:Q507" si="93">SUM(N508:N509)</f>
        <v>0</v>
      </c>
      <c r="O507" s="84">
        <f t="shared" si="93"/>
        <v>0</v>
      </c>
      <c r="P507" s="84">
        <f t="shared" si="93"/>
        <v>0</v>
      </c>
      <c r="Q507" s="84">
        <f t="shared" si="93"/>
        <v>0</v>
      </c>
      <c r="R507" s="84">
        <f t="shared" ref="R507" si="94">SUM(R508:R509)</f>
        <v>0</v>
      </c>
    </row>
    <row r="508" spans="1:18" s="97" customFormat="1" ht="72" hidden="1">
      <c r="A508" s="712"/>
      <c r="B508" s="553" t="s">
        <v>786</v>
      </c>
      <c r="C508" s="57"/>
      <c r="D508" s="57"/>
      <c r="E508" s="57"/>
      <c r="F508" s="57"/>
      <c r="G508" s="57"/>
      <c r="H508" s="57"/>
      <c r="I508" s="18" t="s">
        <v>787</v>
      </c>
      <c r="J508" s="18" t="s">
        <v>55</v>
      </c>
      <c r="K508" s="18" t="s">
        <v>788</v>
      </c>
      <c r="L508" s="553" t="s">
        <v>35</v>
      </c>
      <c r="M508" s="553" t="s">
        <v>29</v>
      </c>
      <c r="N508" s="89">
        <v>0</v>
      </c>
      <c r="O508" s="89">
        <v>0</v>
      </c>
      <c r="P508" s="89">
        <v>0</v>
      </c>
      <c r="Q508" s="89">
        <v>0</v>
      </c>
      <c r="R508" s="89">
        <v>0</v>
      </c>
    </row>
    <row r="509" spans="1:18" s="97" customFormat="1" ht="48" hidden="1">
      <c r="A509" s="861"/>
      <c r="B509" s="553" t="s">
        <v>414</v>
      </c>
      <c r="C509" s="57"/>
      <c r="D509" s="57"/>
      <c r="E509" s="57"/>
      <c r="F509" s="57"/>
      <c r="G509" s="57"/>
      <c r="H509" s="57"/>
      <c r="I509" s="18" t="s">
        <v>809</v>
      </c>
      <c r="J509" s="18" t="s">
        <v>55</v>
      </c>
      <c r="K509" s="18" t="s">
        <v>719</v>
      </c>
      <c r="L509" s="553" t="s">
        <v>35</v>
      </c>
      <c r="M509" s="553" t="s">
        <v>29</v>
      </c>
      <c r="N509" s="89">
        <v>0</v>
      </c>
      <c r="O509" s="89">
        <v>0</v>
      </c>
      <c r="P509" s="89">
        <v>0</v>
      </c>
      <c r="Q509" s="89">
        <v>0</v>
      </c>
      <c r="R509" s="89">
        <v>0</v>
      </c>
    </row>
    <row r="510" spans="1:18" s="97" customFormat="1" ht="83.25" hidden="1" customHeight="1">
      <c r="A510" s="249" t="s">
        <v>675</v>
      </c>
      <c r="B510" s="558" t="s">
        <v>830</v>
      </c>
      <c r="C510" s="57"/>
      <c r="D510" s="57"/>
      <c r="E510" s="57"/>
      <c r="F510" s="57"/>
      <c r="G510" s="57"/>
      <c r="H510" s="57"/>
      <c r="I510" s="18" t="s">
        <v>832</v>
      </c>
      <c r="J510" s="18" t="s">
        <v>55</v>
      </c>
      <c r="K510" s="18" t="s">
        <v>843</v>
      </c>
      <c r="L510" s="558" t="s">
        <v>35</v>
      </c>
      <c r="M510" s="558" t="s">
        <v>29</v>
      </c>
      <c r="N510" s="84">
        <v>0</v>
      </c>
      <c r="O510" s="84">
        <v>0</v>
      </c>
      <c r="P510" s="84">
        <v>0</v>
      </c>
      <c r="Q510" s="84">
        <v>0</v>
      </c>
      <c r="R510" s="84">
        <v>0</v>
      </c>
    </row>
    <row r="511" spans="1:18" s="97" customFormat="1" ht="48" customHeight="1">
      <c r="A511" s="57" t="s">
        <v>539</v>
      </c>
      <c r="B511" s="579">
        <v>2320</v>
      </c>
      <c r="C511" s="57"/>
      <c r="D511" s="57"/>
      <c r="E511" s="57"/>
      <c r="F511" s="57"/>
      <c r="G511" s="57"/>
      <c r="H511" s="57"/>
      <c r="I511" s="18"/>
      <c r="J511" s="18"/>
      <c r="K511" s="18"/>
      <c r="L511" s="558"/>
      <c r="M511" s="558"/>
      <c r="N511" s="84">
        <f t="shared" ref="N511:R511" si="95">SUM(N512:N512)</f>
        <v>7716.3</v>
      </c>
      <c r="O511" s="84">
        <f t="shared" si="95"/>
        <v>7716.3</v>
      </c>
      <c r="P511" s="84">
        <f t="shared" si="95"/>
        <v>7878</v>
      </c>
      <c r="Q511" s="84">
        <f t="shared" si="95"/>
        <v>7878</v>
      </c>
      <c r="R511" s="84">
        <f t="shared" si="95"/>
        <v>7878</v>
      </c>
    </row>
    <row r="512" spans="1:18" s="96" customFormat="1" ht="120.75" customHeight="1">
      <c r="A512" s="37" t="s">
        <v>631</v>
      </c>
      <c r="B512" s="59" t="s">
        <v>374</v>
      </c>
      <c r="C512" s="567" t="s">
        <v>440</v>
      </c>
      <c r="D512" s="567" t="s">
        <v>441</v>
      </c>
      <c r="E512" s="567" t="s">
        <v>45</v>
      </c>
      <c r="F512" s="580" t="s">
        <v>765</v>
      </c>
      <c r="G512" s="575" t="s">
        <v>766</v>
      </c>
      <c r="H512" s="575" t="s">
        <v>110</v>
      </c>
      <c r="I512" s="612" t="s">
        <v>1276</v>
      </c>
      <c r="J512" s="612" t="s">
        <v>55</v>
      </c>
      <c r="K512" s="270" t="s">
        <v>1277</v>
      </c>
      <c r="L512" s="567" t="s">
        <v>21</v>
      </c>
      <c r="M512" s="567" t="s">
        <v>29</v>
      </c>
      <c r="N512" s="165">
        <v>7716.3</v>
      </c>
      <c r="O512" s="442">
        <v>7716.3</v>
      </c>
      <c r="P512" s="165">
        <v>7878</v>
      </c>
      <c r="Q512" s="165">
        <v>7878</v>
      </c>
      <c r="R512" s="165">
        <v>7878</v>
      </c>
    </row>
    <row r="513" spans="1:18" s="97" customFormat="1" ht="60.75" customHeight="1">
      <c r="A513" s="79" t="s">
        <v>540</v>
      </c>
      <c r="B513" s="608" t="s">
        <v>541</v>
      </c>
      <c r="C513" s="79"/>
      <c r="D513" s="79"/>
      <c r="E513" s="79"/>
      <c r="F513" s="79"/>
      <c r="G513" s="79"/>
      <c r="H513" s="79"/>
      <c r="I513" s="79"/>
      <c r="J513" s="79"/>
      <c r="K513" s="79"/>
      <c r="L513" s="642"/>
      <c r="M513" s="642"/>
      <c r="N513" s="80">
        <f>SUM(N515:N521)</f>
        <v>788.4</v>
      </c>
      <c r="O513" s="80">
        <f>SUM(O515:O521)</f>
        <v>783.36</v>
      </c>
      <c r="P513" s="80">
        <f>SUM(P515:P521)</f>
        <v>1131.8319999999999</v>
      </c>
      <c r="Q513" s="80">
        <f>SUM(Q515:Q519)</f>
        <v>0</v>
      </c>
      <c r="R513" s="80">
        <f>SUM(R515:R519)</f>
        <v>0</v>
      </c>
    </row>
    <row r="514" spans="1:18" s="97" customFormat="1" ht="10.5" customHeight="1">
      <c r="A514" s="29" t="s">
        <v>81</v>
      </c>
      <c r="B514" s="137"/>
      <c r="C514" s="29"/>
      <c r="D514" s="29"/>
      <c r="E514" s="29"/>
      <c r="F514" s="29"/>
      <c r="G514" s="29"/>
      <c r="H514" s="29"/>
      <c r="I514" s="29"/>
      <c r="J514" s="29"/>
      <c r="K514" s="29"/>
      <c r="L514" s="567"/>
      <c r="M514" s="567"/>
      <c r="N514" s="29"/>
      <c r="O514" s="457"/>
      <c r="P514" s="29"/>
      <c r="Q514" s="29"/>
      <c r="R514" s="29"/>
    </row>
    <row r="515" spans="1:18" s="96" customFormat="1" ht="59.25" customHeight="1">
      <c r="A515" s="85" t="s">
        <v>1204</v>
      </c>
      <c r="B515" s="553" t="s">
        <v>401</v>
      </c>
      <c r="C515" s="85"/>
      <c r="D515" s="85"/>
      <c r="E515" s="85"/>
      <c r="F515" s="702" t="s">
        <v>430</v>
      </c>
      <c r="G515" s="702" t="s">
        <v>633</v>
      </c>
      <c r="H515" s="702" t="s">
        <v>431</v>
      </c>
      <c r="I515" s="580" t="s">
        <v>993</v>
      </c>
      <c r="J515" s="85" t="s">
        <v>55</v>
      </c>
      <c r="K515" s="580" t="s">
        <v>994</v>
      </c>
      <c r="L515" s="553" t="s">
        <v>21</v>
      </c>
      <c r="M515" s="553" t="s">
        <v>32</v>
      </c>
      <c r="N515" s="89">
        <v>40</v>
      </c>
      <c r="O515" s="89">
        <v>40</v>
      </c>
      <c r="P515" s="89">
        <v>0</v>
      </c>
      <c r="Q515" s="89">
        <v>0</v>
      </c>
      <c r="R515" s="89">
        <v>0</v>
      </c>
    </row>
    <row r="516" spans="1:18" s="96" customFormat="1" ht="61.5" customHeight="1">
      <c r="A516" s="85" t="s">
        <v>1205</v>
      </c>
      <c r="B516" s="553" t="s">
        <v>396</v>
      </c>
      <c r="C516" s="85"/>
      <c r="D516" s="85"/>
      <c r="E516" s="85"/>
      <c r="F516" s="703"/>
      <c r="G516" s="703"/>
      <c r="H516" s="703"/>
      <c r="I516" s="580" t="s">
        <v>954</v>
      </c>
      <c r="J516" s="85" t="s">
        <v>55</v>
      </c>
      <c r="K516" s="580" t="s">
        <v>955</v>
      </c>
      <c r="L516" s="553" t="s">
        <v>21</v>
      </c>
      <c r="M516" s="553" t="s">
        <v>32</v>
      </c>
      <c r="N516" s="89">
        <v>310</v>
      </c>
      <c r="O516" s="89">
        <v>307.60000000000002</v>
      </c>
      <c r="P516" s="89">
        <v>0</v>
      </c>
      <c r="Q516" s="89">
        <v>0</v>
      </c>
      <c r="R516" s="89">
        <v>0</v>
      </c>
    </row>
    <row r="517" spans="1:18" s="96" customFormat="1" ht="60">
      <c r="A517" s="677" t="s">
        <v>1263</v>
      </c>
      <c r="B517" s="844" t="s">
        <v>858</v>
      </c>
      <c r="C517" s="671"/>
      <c r="D517" s="671"/>
      <c r="E517" s="671"/>
      <c r="F517" s="703"/>
      <c r="G517" s="703"/>
      <c r="H517" s="703"/>
      <c r="I517" s="580" t="s">
        <v>1056</v>
      </c>
      <c r="J517" s="85" t="s">
        <v>55</v>
      </c>
      <c r="K517" s="580" t="s">
        <v>1061</v>
      </c>
      <c r="L517" s="844" t="s">
        <v>21</v>
      </c>
      <c r="M517" s="844" t="s">
        <v>32</v>
      </c>
      <c r="N517" s="852">
        <v>43</v>
      </c>
      <c r="O517" s="748">
        <v>43</v>
      </c>
      <c r="P517" s="852">
        <v>0</v>
      </c>
      <c r="Q517" s="852">
        <v>0</v>
      </c>
      <c r="R517" s="852">
        <v>0</v>
      </c>
    </row>
    <row r="518" spans="1:18" s="96" customFormat="1" ht="72">
      <c r="A518" s="678"/>
      <c r="B518" s="844"/>
      <c r="C518" s="671"/>
      <c r="D518" s="671"/>
      <c r="E518" s="671"/>
      <c r="F518" s="704"/>
      <c r="G518" s="704"/>
      <c r="H518" s="704"/>
      <c r="I518" s="580" t="s">
        <v>1062</v>
      </c>
      <c r="J518" s="85" t="s">
        <v>55</v>
      </c>
      <c r="K518" s="580" t="s">
        <v>1063</v>
      </c>
      <c r="L518" s="844"/>
      <c r="M518" s="844"/>
      <c r="N518" s="852"/>
      <c r="O518" s="749"/>
      <c r="P518" s="852"/>
      <c r="Q518" s="852"/>
      <c r="R518" s="852"/>
    </row>
    <row r="519" spans="1:18" s="96" customFormat="1" ht="60" customHeight="1">
      <c r="A519" s="85" t="s">
        <v>1264</v>
      </c>
      <c r="B519" s="553" t="s">
        <v>384</v>
      </c>
      <c r="C519" s="85"/>
      <c r="D519" s="85"/>
      <c r="E519" s="85"/>
      <c r="F519" s="85"/>
      <c r="G519" s="85"/>
      <c r="H519" s="85"/>
      <c r="I519" s="580" t="s">
        <v>1222</v>
      </c>
      <c r="J519" s="85" t="s">
        <v>55</v>
      </c>
      <c r="K519" s="580" t="s">
        <v>1223</v>
      </c>
      <c r="L519" s="553" t="s">
        <v>21</v>
      </c>
      <c r="M519" s="553" t="s">
        <v>32</v>
      </c>
      <c r="N519" s="89">
        <v>395.4</v>
      </c>
      <c r="O519" s="89">
        <v>392.76</v>
      </c>
      <c r="P519" s="89">
        <v>171.83199999999999</v>
      </c>
      <c r="Q519" s="89">
        <v>0</v>
      </c>
      <c r="R519" s="89">
        <v>0</v>
      </c>
    </row>
    <row r="520" spans="1:18" s="96" customFormat="1" ht="74.25" customHeight="1">
      <c r="A520" s="516" t="s">
        <v>1326</v>
      </c>
      <c r="B520" s="408" t="s">
        <v>650</v>
      </c>
      <c r="C520" s="652"/>
      <c r="D520" s="652"/>
      <c r="E520" s="652"/>
      <c r="F520" s="652"/>
      <c r="G520" s="652"/>
      <c r="H520" s="652"/>
      <c r="I520" s="578" t="s">
        <v>1340</v>
      </c>
      <c r="J520" s="652" t="s">
        <v>55</v>
      </c>
      <c r="K520" s="652" t="s">
        <v>1341</v>
      </c>
      <c r="L520" s="408" t="s">
        <v>21</v>
      </c>
      <c r="M520" s="408" t="s">
        <v>32</v>
      </c>
      <c r="N520" s="409">
        <v>0</v>
      </c>
      <c r="O520" s="409">
        <v>0</v>
      </c>
      <c r="P520" s="409">
        <v>360</v>
      </c>
      <c r="Q520" s="409">
        <v>0</v>
      </c>
      <c r="R520" s="409">
        <v>0</v>
      </c>
    </row>
    <row r="521" spans="1:18" s="96" customFormat="1" ht="120.75" customHeight="1">
      <c r="A521" s="516" t="s">
        <v>1327</v>
      </c>
      <c r="B521" s="408" t="s">
        <v>649</v>
      </c>
      <c r="C521" s="653"/>
      <c r="D521" s="653"/>
      <c r="E521" s="653"/>
      <c r="F521" s="653"/>
      <c r="G521" s="653"/>
      <c r="H521" s="653"/>
      <c r="I521" s="578" t="s">
        <v>1342</v>
      </c>
      <c r="J521" s="653"/>
      <c r="K521" s="653"/>
      <c r="L521" s="408" t="s">
        <v>21</v>
      </c>
      <c r="M521" s="408" t="s">
        <v>32</v>
      </c>
      <c r="N521" s="409">
        <v>0</v>
      </c>
      <c r="O521" s="409">
        <v>0</v>
      </c>
      <c r="P521" s="409">
        <v>600</v>
      </c>
      <c r="Q521" s="409">
        <v>0</v>
      </c>
      <c r="R521" s="409">
        <v>0</v>
      </c>
    </row>
    <row r="522" spans="1:18" s="97" customFormat="1" ht="72.75" hidden="1" customHeight="1">
      <c r="A522" s="525" t="s">
        <v>542</v>
      </c>
      <c r="B522" s="526" t="s">
        <v>543</v>
      </c>
      <c r="C522" s="525" t="s">
        <v>28</v>
      </c>
      <c r="D522" s="525" t="s">
        <v>28</v>
      </c>
      <c r="E522" s="525" t="s">
        <v>28</v>
      </c>
      <c r="F522" s="525" t="s">
        <v>28</v>
      </c>
      <c r="G522" s="525" t="s">
        <v>28</v>
      </c>
      <c r="H522" s="525" t="s">
        <v>28</v>
      </c>
      <c r="I522" s="524" t="s">
        <v>429</v>
      </c>
      <c r="J522" s="516" t="s">
        <v>55</v>
      </c>
      <c r="K522" s="524" t="s">
        <v>395</v>
      </c>
      <c r="L522" s="526" t="s">
        <v>31</v>
      </c>
      <c r="M522" s="527" t="s">
        <v>31</v>
      </c>
      <c r="N522" s="528"/>
      <c r="O522" s="528"/>
      <c r="P522" s="528"/>
      <c r="Q522" s="528"/>
      <c r="R522" s="528"/>
    </row>
    <row r="523" spans="1:18" s="97" customFormat="1" ht="49.5" customHeight="1">
      <c r="A523" s="525" t="s">
        <v>679</v>
      </c>
      <c r="B523" s="526">
        <v>2324</v>
      </c>
      <c r="C523" s="525"/>
      <c r="D523" s="525"/>
      <c r="E523" s="525"/>
      <c r="F523" s="525"/>
      <c r="G523" s="525"/>
      <c r="H523" s="525"/>
      <c r="I523" s="524"/>
      <c r="J523" s="516"/>
      <c r="K523" s="524"/>
      <c r="L523" s="526"/>
      <c r="M523" s="527"/>
      <c r="N523" s="528">
        <f>SUM(N524:N531)</f>
        <v>5710.799</v>
      </c>
      <c r="O523" s="528">
        <f>SUM(O524:O531)</f>
        <v>5710.799</v>
      </c>
      <c r="P523" s="528">
        <f t="shared" ref="P523:Q523" si="96">SUM(P524:P529)</f>
        <v>0</v>
      </c>
      <c r="Q523" s="528">
        <f t="shared" si="96"/>
        <v>0</v>
      </c>
      <c r="R523" s="528">
        <f t="shared" ref="R523" si="97">SUM(R524:R529)</f>
        <v>0</v>
      </c>
    </row>
    <row r="524" spans="1:18" s="96" customFormat="1" ht="60.75" hidden="1" customHeight="1">
      <c r="A524" s="677" t="s">
        <v>878</v>
      </c>
      <c r="B524" s="679" t="s">
        <v>385</v>
      </c>
      <c r="C524" s="86"/>
      <c r="D524" s="86"/>
      <c r="E524" s="86"/>
      <c r="F524" s="86"/>
      <c r="G524" s="86"/>
      <c r="H524" s="86"/>
      <c r="I524" s="625" t="s">
        <v>722</v>
      </c>
      <c r="J524" s="625" t="s">
        <v>55</v>
      </c>
      <c r="K524" s="632" t="s">
        <v>721</v>
      </c>
      <c r="L524" s="544" t="s">
        <v>31</v>
      </c>
      <c r="M524" s="544" t="s">
        <v>36</v>
      </c>
      <c r="N524" s="196">
        <v>0</v>
      </c>
      <c r="O524" s="451">
        <v>0</v>
      </c>
      <c r="P524" s="196">
        <v>0</v>
      </c>
      <c r="Q524" s="196">
        <v>0</v>
      </c>
      <c r="R524" s="196">
        <v>0</v>
      </c>
    </row>
    <row r="525" spans="1:18" s="96" customFormat="1" ht="60.75" hidden="1" customHeight="1">
      <c r="A525" s="781"/>
      <c r="B525" s="778"/>
      <c r="C525" s="43"/>
      <c r="D525" s="43"/>
      <c r="E525" s="43"/>
      <c r="F525" s="43"/>
      <c r="G525" s="43"/>
      <c r="H525" s="43"/>
      <c r="I525" s="611" t="s">
        <v>834</v>
      </c>
      <c r="J525" s="611" t="s">
        <v>55</v>
      </c>
      <c r="K525" s="556" t="s">
        <v>833</v>
      </c>
      <c r="L525" s="545"/>
      <c r="M525" s="545"/>
      <c r="N525" s="36"/>
      <c r="O525" s="417"/>
      <c r="P525" s="36"/>
      <c r="Q525" s="36"/>
      <c r="R525" s="36"/>
    </row>
    <row r="526" spans="1:18" s="96" customFormat="1" ht="60.75" hidden="1" customHeight="1">
      <c r="A526" s="549"/>
      <c r="B526" s="555"/>
      <c r="C526" s="90"/>
      <c r="D526" s="90"/>
      <c r="E526" s="90"/>
      <c r="F526" s="90"/>
      <c r="G526" s="90"/>
      <c r="H526" s="90"/>
      <c r="I526" s="631" t="s">
        <v>856</v>
      </c>
      <c r="J526" s="631" t="s">
        <v>55</v>
      </c>
      <c r="K526" s="633" t="s">
        <v>854</v>
      </c>
      <c r="L526" s="555"/>
      <c r="M526" s="555"/>
      <c r="N526" s="58"/>
      <c r="O526" s="58"/>
      <c r="P526" s="58"/>
      <c r="Q526" s="58"/>
      <c r="R526" s="58"/>
    </row>
    <row r="527" spans="1:18" s="96" customFormat="1" ht="70.5" hidden="1" customHeight="1">
      <c r="A527" s="85" t="s">
        <v>879</v>
      </c>
      <c r="B527" s="553" t="s">
        <v>711</v>
      </c>
      <c r="C527" s="654"/>
      <c r="D527" s="654"/>
      <c r="E527" s="654"/>
      <c r="F527" s="654" t="s">
        <v>767</v>
      </c>
      <c r="G527" s="654" t="s">
        <v>769</v>
      </c>
      <c r="H527" s="654" t="s">
        <v>768</v>
      </c>
      <c r="I527" s="665" t="s">
        <v>820</v>
      </c>
      <c r="J527" s="665" t="s">
        <v>55</v>
      </c>
      <c r="K527" s="667" t="s">
        <v>819</v>
      </c>
      <c r="L527" s="553" t="s">
        <v>31</v>
      </c>
      <c r="M527" s="553" t="s">
        <v>36</v>
      </c>
      <c r="N527" s="89">
        <v>0</v>
      </c>
      <c r="O527" s="89">
        <v>0</v>
      </c>
      <c r="P527" s="89">
        <v>0</v>
      </c>
      <c r="Q527" s="89">
        <v>0</v>
      </c>
      <c r="R527" s="89">
        <v>0</v>
      </c>
    </row>
    <row r="528" spans="1:18" s="96" customFormat="1" ht="36" hidden="1">
      <c r="A528" s="85" t="s">
        <v>880</v>
      </c>
      <c r="B528" s="553" t="s">
        <v>677</v>
      </c>
      <c r="C528" s="655"/>
      <c r="D528" s="655"/>
      <c r="E528" s="655"/>
      <c r="F528" s="655"/>
      <c r="G528" s="655"/>
      <c r="H528" s="655"/>
      <c r="I528" s="666"/>
      <c r="J528" s="666"/>
      <c r="K528" s="668"/>
      <c r="L528" s="553" t="s">
        <v>31</v>
      </c>
      <c r="M528" s="553" t="s">
        <v>36</v>
      </c>
      <c r="N528" s="89">
        <v>0</v>
      </c>
      <c r="O528" s="89">
        <v>0</v>
      </c>
      <c r="P528" s="89">
        <v>0</v>
      </c>
      <c r="Q528" s="89">
        <v>0</v>
      </c>
      <c r="R528" s="89">
        <v>0</v>
      </c>
    </row>
    <row r="529" spans="1:18" s="96" customFormat="1" ht="58.5" customHeight="1">
      <c r="A529" s="85" t="s">
        <v>1206</v>
      </c>
      <c r="B529" s="553" t="s">
        <v>703</v>
      </c>
      <c r="C529" s="580"/>
      <c r="D529" s="580"/>
      <c r="E529" s="580"/>
      <c r="F529" s="580"/>
      <c r="G529" s="580"/>
      <c r="H529" s="580"/>
      <c r="I529" s="571" t="s">
        <v>1079</v>
      </c>
      <c r="J529" s="571" t="s">
        <v>55</v>
      </c>
      <c r="K529" s="559" t="s">
        <v>900</v>
      </c>
      <c r="L529" s="553" t="s">
        <v>31</v>
      </c>
      <c r="M529" s="553" t="s">
        <v>36</v>
      </c>
      <c r="N529" s="89">
        <v>466.49900000000002</v>
      </c>
      <c r="O529" s="89">
        <v>466.49900000000002</v>
      </c>
      <c r="P529" s="89">
        <v>0</v>
      </c>
      <c r="Q529" s="89">
        <v>0</v>
      </c>
      <c r="R529" s="89">
        <v>0</v>
      </c>
    </row>
    <row r="530" spans="1:18" s="96" customFormat="1" ht="70.5" customHeight="1">
      <c r="A530" s="85" t="s">
        <v>1207</v>
      </c>
      <c r="B530" s="553" t="s">
        <v>403</v>
      </c>
      <c r="C530" s="580"/>
      <c r="D530" s="580"/>
      <c r="E530" s="580"/>
      <c r="F530" s="580"/>
      <c r="G530" s="580"/>
      <c r="H530" s="580"/>
      <c r="I530" s="571" t="s">
        <v>1078</v>
      </c>
      <c r="J530" s="571" t="s">
        <v>55</v>
      </c>
      <c r="K530" s="559" t="s">
        <v>945</v>
      </c>
      <c r="L530" s="553" t="s">
        <v>31</v>
      </c>
      <c r="M530" s="553" t="s">
        <v>36</v>
      </c>
      <c r="N530" s="89">
        <v>5094.3</v>
      </c>
      <c r="O530" s="89">
        <v>5094.3</v>
      </c>
      <c r="P530" s="89">
        <v>0</v>
      </c>
      <c r="Q530" s="89">
        <v>0</v>
      </c>
      <c r="R530" s="89">
        <v>0</v>
      </c>
    </row>
    <row r="531" spans="1:18" s="96" customFormat="1" ht="60" customHeight="1">
      <c r="A531" s="85" t="s">
        <v>1208</v>
      </c>
      <c r="B531" s="553" t="s">
        <v>413</v>
      </c>
      <c r="C531" s="580"/>
      <c r="D531" s="580"/>
      <c r="E531" s="580"/>
      <c r="F531" s="580"/>
      <c r="G531" s="580"/>
      <c r="H531" s="580"/>
      <c r="I531" s="571" t="s">
        <v>1013</v>
      </c>
      <c r="J531" s="571" t="s">
        <v>55</v>
      </c>
      <c r="K531" s="559" t="s">
        <v>1010</v>
      </c>
      <c r="L531" s="553" t="s">
        <v>31</v>
      </c>
      <c r="M531" s="553" t="s">
        <v>36</v>
      </c>
      <c r="N531" s="89">
        <v>150</v>
      </c>
      <c r="O531" s="89">
        <v>150</v>
      </c>
      <c r="P531" s="89">
        <v>0</v>
      </c>
      <c r="Q531" s="89">
        <v>0</v>
      </c>
      <c r="R531" s="89">
        <v>0</v>
      </c>
    </row>
    <row r="532" spans="1:18" s="97" customFormat="1" ht="108.75" customHeight="1">
      <c r="A532" s="44" t="s">
        <v>544</v>
      </c>
      <c r="B532" s="643">
        <v>2326</v>
      </c>
      <c r="C532" s="44" t="s">
        <v>28</v>
      </c>
      <c r="D532" s="44" t="s">
        <v>28</v>
      </c>
      <c r="E532" s="44" t="s">
        <v>28</v>
      </c>
      <c r="F532" s="44" t="s">
        <v>28</v>
      </c>
      <c r="G532" s="44" t="s">
        <v>28</v>
      </c>
      <c r="H532" s="44" t="s">
        <v>28</v>
      </c>
      <c r="I532" s="44" t="s">
        <v>28</v>
      </c>
      <c r="J532" s="44" t="s">
        <v>28</v>
      </c>
      <c r="K532" s="44" t="s">
        <v>28</v>
      </c>
      <c r="L532" s="643"/>
      <c r="M532" s="643"/>
      <c r="N532" s="45">
        <f>SUM(N534:N559)</f>
        <v>42272.671999999999</v>
      </c>
      <c r="O532" s="45">
        <f>SUM(O534:O559)</f>
        <v>41503.17</v>
      </c>
      <c r="P532" s="45">
        <f>SUM(P534:P560)</f>
        <v>5772.88</v>
      </c>
      <c r="Q532" s="45">
        <f>SUM(Q534:Q560)</f>
        <v>0</v>
      </c>
      <c r="R532" s="45">
        <f>SUM(R534:R560)</f>
        <v>0</v>
      </c>
    </row>
    <row r="533" spans="1:18" s="97" customFormat="1" ht="13.5" customHeight="1">
      <c r="A533" s="39" t="s">
        <v>545</v>
      </c>
      <c r="B533" s="48"/>
      <c r="C533" s="88"/>
      <c r="D533" s="88"/>
      <c r="E533" s="88"/>
      <c r="F533" s="88"/>
      <c r="G533" s="88"/>
      <c r="H533" s="88"/>
      <c r="I533" s="88"/>
      <c r="J533" s="88"/>
      <c r="K533" s="88"/>
      <c r="L533" s="48"/>
      <c r="M533" s="48"/>
      <c r="N533" s="45"/>
      <c r="O533" s="430"/>
      <c r="P533" s="316"/>
      <c r="Q533" s="133"/>
      <c r="R533" s="133"/>
    </row>
    <row r="534" spans="1:18" s="96" customFormat="1" ht="108.75" customHeight="1">
      <c r="A534" s="677" t="s">
        <v>1209</v>
      </c>
      <c r="B534" s="544" t="s">
        <v>894</v>
      </c>
      <c r="C534" s="86"/>
      <c r="D534" s="86"/>
      <c r="E534" s="86"/>
      <c r="F534" s="86"/>
      <c r="G534" s="86"/>
      <c r="H534" s="86"/>
      <c r="I534" s="354" t="s">
        <v>1344</v>
      </c>
      <c r="J534" s="625" t="s">
        <v>55</v>
      </c>
      <c r="K534" s="632" t="s">
        <v>1345</v>
      </c>
      <c r="L534" s="544" t="s">
        <v>31</v>
      </c>
      <c r="M534" s="544" t="s">
        <v>36</v>
      </c>
      <c r="N534" s="74">
        <v>1425.7629999999999</v>
      </c>
      <c r="O534" s="421">
        <v>1425.7629999999999</v>
      </c>
      <c r="P534" s="74">
        <v>954.745</v>
      </c>
      <c r="Q534" s="74">
        <v>0</v>
      </c>
      <c r="R534" s="74">
        <v>0</v>
      </c>
    </row>
    <row r="535" spans="1:18" s="96" customFormat="1" ht="38.25" customHeight="1">
      <c r="A535" s="678"/>
      <c r="B535" s="555"/>
      <c r="C535" s="90"/>
      <c r="D535" s="90"/>
      <c r="E535" s="90"/>
      <c r="F535" s="90"/>
      <c r="G535" s="90"/>
      <c r="H535" s="90"/>
      <c r="I535" s="649" t="s">
        <v>1285</v>
      </c>
      <c r="J535" s="631" t="s">
        <v>55</v>
      </c>
      <c r="K535" s="633" t="s">
        <v>1286</v>
      </c>
      <c r="L535" s="555"/>
      <c r="M535" s="555"/>
      <c r="N535" s="91"/>
      <c r="O535" s="91"/>
      <c r="P535" s="91"/>
      <c r="Q535" s="91"/>
      <c r="R535" s="91"/>
    </row>
    <row r="536" spans="1:18" s="96" customFormat="1" ht="72.75" customHeight="1">
      <c r="A536" s="549" t="s">
        <v>1210</v>
      </c>
      <c r="B536" s="555" t="s">
        <v>650</v>
      </c>
      <c r="C536" s="90"/>
      <c r="D536" s="90"/>
      <c r="E536" s="90"/>
      <c r="F536" s="90"/>
      <c r="G536" s="90"/>
      <c r="H536" s="90"/>
      <c r="I536" s="649" t="s">
        <v>929</v>
      </c>
      <c r="J536" s="631" t="s">
        <v>55</v>
      </c>
      <c r="K536" s="633" t="s">
        <v>930</v>
      </c>
      <c r="L536" s="107" t="s">
        <v>31</v>
      </c>
      <c r="M536" s="553" t="s">
        <v>36</v>
      </c>
      <c r="N536" s="91">
        <v>241.11</v>
      </c>
      <c r="O536" s="91">
        <v>241.11</v>
      </c>
      <c r="P536" s="91">
        <v>0</v>
      </c>
      <c r="Q536" s="91">
        <v>0</v>
      </c>
      <c r="R536" s="91">
        <v>0</v>
      </c>
    </row>
    <row r="537" spans="1:18" s="96" customFormat="1" ht="82.5" customHeight="1">
      <c r="A537" s="549" t="s">
        <v>1211</v>
      </c>
      <c r="B537" s="555" t="s">
        <v>394</v>
      </c>
      <c r="C537" s="90"/>
      <c r="D537" s="90"/>
      <c r="E537" s="90"/>
      <c r="F537" s="90"/>
      <c r="G537" s="90"/>
      <c r="H537" s="90"/>
      <c r="I537" s="649" t="s">
        <v>997</v>
      </c>
      <c r="J537" s="631" t="s">
        <v>55</v>
      </c>
      <c r="K537" s="633" t="s">
        <v>931</v>
      </c>
      <c r="L537" s="107" t="s">
        <v>31</v>
      </c>
      <c r="M537" s="553" t="s">
        <v>36</v>
      </c>
      <c r="N537" s="91">
        <v>240.23400000000001</v>
      </c>
      <c r="O537" s="91">
        <v>240.23400000000001</v>
      </c>
      <c r="P537" s="91">
        <v>0</v>
      </c>
      <c r="Q537" s="91">
        <v>0</v>
      </c>
      <c r="R537" s="91">
        <v>0</v>
      </c>
    </row>
    <row r="538" spans="1:18" s="96" customFormat="1" ht="96">
      <c r="A538" s="549" t="s">
        <v>1212</v>
      </c>
      <c r="B538" s="555" t="s">
        <v>393</v>
      </c>
      <c r="C538" s="90"/>
      <c r="D538" s="90"/>
      <c r="E538" s="90"/>
      <c r="F538" s="90"/>
      <c r="G538" s="90"/>
      <c r="H538" s="90"/>
      <c r="I538" s="649" t="s">
        <v>1123</v>
      </c>
      <c r="J538" s="631" t="s">
        <v>55</v>
      </c>
      <c r="K538" s="633" t="s">
        <v>931</v>
      </c>
      <c r="L538" s="107" t="s">
        <v>31</v>
      </c>
      <c r="M538" s="553" t="s">
        <v>36</v>
      </c>
      <c r="N538" s="91">
        <v>655</v>
      </c>
      <c r="O538" s="91">
        <v>655</v>
      </c>
      <c r="P538" s="91">
        <v>0</v>
      </c>
      <c r="Q538" s="91">
        <v>0</v>
      </c>
      <c r="R538" s="91">
        <v>0</v>
      </c>
    </row>
    <row r="539" spans="1:18" s="96" customFormat="1" ht="84.75" customHeight="1">
      <c r="A539" s="549" t="s">
        <v>1213</v>
      </c>
      <c r="B539" s="555" t="s">
        <v>392</v>
      </c>
      <c r="C539" s="90"/>
      <c r="D539" s="90"/>
      <c r="E539" s="90"/>
      <c r="F539" s="90"/>
      <c r="G539" s="90"/>
      <c r="H539" s="90"/>
      <c r="I539" s="649" t="s">
        <v>1150</v>
      </c>
      <c r="J539" s="631" t="s">
        <v>55</v>
      </c>
      <c r="K539" s="633" t="s">
        <v>1151</v>
      </c>
      <c r="L539" s="107" t="s">
        <v>31</v>
      </c>
      <c r="M539" s="553" t="s">
        <v>36</v>
      </c>
      <c r="N539" s="91">
        <v>6013.8360000000002</v>
      </c>
      <c r="O539" s="91">
        <v>6013.8360000000002</v>
      </c>
      <c r="P539" s="91">
        <v>0</v>
      </c>
      <c r="Q539" s="91">
        <v>0</v>
      </c>
      <c r="R539" s="91">
        <v>0</v>
      </c>
    </row>
    <row r="540" spans="1:18" s="96" customFormat="1" ht="48">
      <c r="A540" s="677" t="s">
        <v>1214</v>
      </c>
      <c r="B540" s="679" t="s">
        <v>400</v>
      </c>
      <c r="C540" s="654"/>
      <c r="D540" s="654"/>
      <c r="E540" s="654"/>
      <c r="F540" s="654"/>
      <c r="G540" s="654"/>
      <c r="H540" s="654"/>
      <c r="I540" s="649" t="s">
        <v>946</v>
      </c>
      <c r="J540" s="631" t="s">
        <v>55</v>
      </c>
      <c r="K540" s="633" t="s">
        <v>945</v>
      </c>
      <c r="L540" s="679" t="s">
        <v>31</v>
      </c>
      <c r="M540" s="679" t="s">
        <v>36</v>
      </c>
      <c r="N540" s="774">
        <v>2048.6</v>
      </c>
      <c r="O540" s="454">
        <v>2048.598</v>
      </c>
      <c r="P540" s="774">
        <v>0</v>
      </c>
      <c r="Q540" s="774">
        <v>0</v>
      </c>
      <c r="R540" s="774">
        <v>0</v>
      </c>
    </row>
    <row r="541" spans="1:18" s="96" customFormat="1" ht="60">
      <c r="A541" s="781"/>
      <c r="B541" s="778"/>
      <c r="C541" s="669"/>
      <c r="D541" s="669"/>
      <c r="E541" s="669"/>
      <c r="F541" s="669"/>
      <c r="G541" s="669"/>
      <c r="H541" s="669"/>
      <c r="I541" s="649" t="s">
        <v>1149</v>
      </c>
      <c r="J541" s="631" t="s">
        <v>55</v>
      </c>
      <c r="K541" s="633" t="s">
        <v>1148</v>
      </c>
      <c r="L541" s="778"/>
      <c r="M541" s="778"/>
      <c r="N541" s="776"/>
      <c r="O541" s="458"/>
      <c r="P541" s="776"/>
      <c r="Q541" s="776"/>
      <c r="R541" s="776"/>
    </row>
    <row r="542" spans="1:18" s="96" customFormat="1" ht="48">
      <c r="A542" s="845"/>
      <c r="B542" s="779"/>
      <c r="C542" s="670"/>
      <c r="D542" s="670"/>
      <c r="E542" s="670"/>
      <c r="F542" s="670"/>
      <c r="G542" s="670"/>
      <c r="H542" s="670"/>
      <c r="I542" s="385" t="s">
        <v>1080</v>
      </c>
      <c r="J542" s="387" t="s">
        <v>55</v>
      </c>
      <c r="K542" s="388" t="s">
        <v>1081</v>
      </c>
      <c r="L542" s="779"/>
      <c r="M542" s="779"/>
      <c r="N542" s="777"/>
      <c r="O542" s="541"/>
      <c r="P542" s="777"/>
      <c r="Q542" s="777"/>
      <c r="R542" s="777"/>
    </row>
    <row r="543" spans="1:18" s="96" customFormat="1" ht="60">
      <c r="A543" s="375" t="s">
        <v>1215</v>
      </c>
      <c r="B543" s="376" t="s">
        <v>411</v>
      </c>
      <c r="C543" s="377"/>
      <c r="D543" s="377"/>
      <c r="E543" s="377"/>
      <c r="F543" s="377"/>
      <c r="G543" s="377"/>
      <c r="H543" s="377"/>
      <c r="I543" s="378" t="s">
        <v>1124</v>
      </c>
      <c r="J543" s="379" t="s">
        <v>55</v>
      </c>
      <c r="K543" s="380" t="s">
        <v>998</v>
      </c>
      <c r="L543" s="107" t="s">
        <v>31</v>
      </c>
      <c r="M543" s="553" t="s">
        <v>36</v>
      </c>
      <c r="N543" s="365">
        <v>292</v>
      </c>
      <c r="O543" s="91">
        <v>292</v>
      </c>
      <c r="P543" s="365">
        <v>0</v>
      </c>
      <c r="Q543" s="365">
        <v>0</v>
      </c>
      <c r="R543" s="365">
        <v>0</v>
      </c>
    </row>
    <row r="544" spans="1:18" s="96" customFormat="1" ht="60">
      <c r="A544" s="581" t="s">
        <v>1216</v>
      </c>
      <c r="B544" s="546" t="s">
        <v>829</v>
      </c>
      <c r="C544" s="386"/>
      <c r="D544" s="386"/>
      <c r="E544" s="386"/>
      <c r="F544" s="386"/>
      <c r="G544" s="386"/>
      <c r="H544" s="386"/>
      <c r="I544" s="385" t="s">
        <v>1047</v>
      </c>
      <c r="J544" s="387" t="s">
        <v>55</v>
      </c>
      <c r="K544" s="388" t="s">
        <v>1030</v>
      </c>
      <c r="L544" s="107" t="s">
        <v>31</v>
      </c>
      <c r="M544" s="553" t="s">
        <v>36</v>
      </c>
      <c r="N544" s="389">
        <v>120</v>
      </c>
      <c r="O544" s="91">
        <v>120</v>
      </c>
      <c r="P544" s="389">
        <v>0</v>
      </c>
      <c r="Q544" s="389">
        <v>0</v>
      </c>
      <c r="R544" s="389">
        <v>0</v>
      </c>
    </row>
    <row r="545" spans="1:18" s="96" customFormat="1" ht="109.5" customHeight="1">
      <c r="A545" s="581" t="s">
        <v>1217</v>
      </c>
      <c r="B545" s="546" t="s">
        <v>407</v>
      </c>
      <c r="C545" s="386"/>
      <c r="D545" s="386"/>
      <c r="E545" s="386"/>
      <c r="F545" s="386"/>
      <c r="G545" s="386"/>
      <c r="H545" s="386"/>
      <c r="I545" s="385" t="s">
        <v>1031</v>
      </c>
      <c r="J545" s="387" t="s">
        <v>55</v>
      </c>
      <c r="K545" s="388" t="s">
        <v>1030</v>
      </c>
      <c r="L545" s="107" t="s">
        <v>31</v>
      </c>
      <c r="M545" s="553" t="s">
        <v>36</v>
      </c>
      <c r="N545" s="389">
        <v>341.72399999999999</v>
      </c>
      <c r="O545" s="91">
        <v>341.72399999999999</v>
      </c>
      <c r="P545" s="389">
        <v>0</v>
      </c>
      <c r="Q545" s="389">
        <v>0</v>
      </c>
      <c r="R545" s="389">
        <v>0</v>
      </c>
    </row>
    <row r="546" spans="1:18" s="96" customFormat="1" ht="48">
      <c r="A546" s="581" t="s">
        <v>1218</v>
      </c>
      <c r="B546" s="546" t="s">
        <v>472</v>
      </c>
      <c r="C546" s="386"/>
      <c r="D546" s="386"/>
      <c r="E546" s="386"/>
      <c r="F546" s="386"/>
      <c r="G546" s="386"/>
      <c r="H546" s="386"/>
      <c r="I546" s="385" t="s">
        <v>1046</v>
      </c>
      <c r="J546" s="387" t="s">
        <v>55</v>
      </c>
      <c r="K546" s="388" t="s">
        <v>1042</v>
      </c>
      <c r="L546" s="107" t="s">
        <v>31</v>
      </c>
      <c r="M546" s="553" t="s">
        <v>36</v>
      </c>
      <c r="N546" s="389">
        <v>100</v>
      </c>
      <c r="O546" s="91">
        <v>100</v>
      </c>
      <c r="P546" s="389">
        <v>0</v>
      </c>
      <c r="Q546" s="389">
        <v>0</v>
      </c>
      <c r="R546" s="389">
        <v>0</v>
      </c>
    </row>
    <row r="547" spans="1:18" s="96" customFormat="1" ht="84.75" customHeight="1">
      <c r="A547" s="742" t="s">
        <v>1219</v>
      </c>
      <c r="B547" s="700" t="s">
        <v>443</v>
      </c>
      <c r="C547" s="652"/>
      <c r="D547" s="652"/>
      <c r="E547" s="652"/>
      <c r="F547" s="652"/>
      <c r="G547" s="652"/>
      <c r="H547" s="652"/>
      <c r="I547" s="529" t="s">
        <v>1278</v>
      </c>
      <c r="J547" s="531" t="s">
        <v>55</v>
      </c>
      <c r="K547" s="533" t="s">
        <v>1279</v>
      </c>
      <c r="L547" s="408" t="s">
        <v>31</v>
      </c>
      <c r="M547" s="408" t="s">
        <v>36</v>
      </c>
      <c r="N547" s="365">
        <v>769.5</v>
      </c>
      <c r="O547" s="91">
        <v>0</v>
      </c>
      <c r="P547" s="365">
        <v>769.5</v>
      </c>
      <c r="Q547" s="365">
        <v>0</v>
      </c>
      <c r="R547" s="365">
        <v>0</v>
      </c>
    </row>
    <row r="548" spans="1:18" s="96" customFormat="1" ht="99" customHeight="1">
      <c r="A548" s="743"/>
      <c r="B548" s="701"/>
      <c r="C548" s="653"/>
      <c r="D548" s="653"/>
      <c r="E548" s="653"/>
      <c r="F548" s="653"/>
      <c r="G548" s="653"/>
      <c r="H548" s="653"/>
      <c r="I548" s="530" t="s">
        <v>1346</v>
      </c>
      <c r="J548" s="532" t="s">
        <v>55</v>
      </c>
      <c r="K548" s="534" t="s">
        <v>1339</v>
      </c>
      <c r="L548" s="577" t="s">
        <v>31</v>
      </c>
      <c r="M548" s="577" t="s">
        <v>31</v>
      </c>
      <c r="N548" s="521">
        <v>0</v>
      </c>
      <c r="O548" s="521">
        <v>0</v>
      </c>
      <c r="P548" s="521">
        <v>2000</v>
      </c>
      <c r="Q548" s="521">
        <v>0</v>
      </c>
      <c r="R548" s="521">
        <v>0</v>
      </c>
    </row>
    <row r="549" spans="1:18" s="96" customFormat="1" ht="84.75" customHeight="1">
      <c r="A549" s="576" t="s">
        <v>1302</v>
      </c>
      <c r="B549" s="577" t="s">
        <v>385</v>
      </c>
      <c r="C549" s="519"/>
      <c r="D549" s="519"/>
      <c r="E549" s="519"/>
      <c r="F549" s="519"/>
      <c r="G549" s="519"/>
      <c r="H549" s="519"/>
      <c r="I549" s="378" t="s">
        <v>1308</v>
      </c>
      <c r="J549" s="532" t="s">
        <v>55</v>
      </c>
      <c r="K549" s="534" t="s">
        <v>1309</v>
      </c>
      <c r="L549" s="520" t="s">
        <v>31</v>
      </c>
      <c r="M549" s="408" t="s">
        <v>36</v>
      </c>
      <c r="N549" s="521">
        <v>0</v>
      </c>
      <c r="O549" s="521">
        <v>0</v>
      </c>
      <c r="P549" s="521">
        <v>518.63499999999999</v>
      </c>
      <c r="Q549" s="521">
        <v>0</v>
      </c>
      <c r="R549" s="521">
        <v>0</v>
      </c>
    </row>
    <row r="550" spans="1:18" s="96" customFormat="1" ht="86.25" customHeight="1">
      <c r="A550" s="576" t="s">
        <v>1303</v>
      </c>
      <c r="B550" s="577" t="s">
        <v>924</v>
      </c>
      <c r="C550" s="519"/>
      <c r="D550" s="519"/>
      <c r="E550" s="519"/>
      <c r="F550" s="519"/>
      <c r="G550" s="519"/>
      <c r="H550" s="519"/>
      <c r="I550" s="378" t="s">
        <v>1311</v>
      </c>
      <c r="J550" s="532" t="s">
        <v>55</v>
      </c>
      <c r="K550" s="534" t="s">
        <v>1310</v>
      </c>
      <c r="L550" s="520" t="s">
        <v>31</v>
      </c>
      <c r="M550" s="408" t="s">
        <v>36</v>
      </c>
      <c r="N550" s="521">
        <v>0</v>
      </c>
      <c r="O550" s="521">
        <v>0</v>
      </c>
      <c r="P550" s="521">
        <v>300</v>
      </c>
      <c r="Q550" s="521">
        <v>0</v>
      </c>
      <c r="R550" s="521">
        <v>0</v>
      </c>
    </row>
    <row r="551" spans="1:18" s="96" customFormat="1" ht="48">
      <c r="A551" s="576" t="s">
        <v>1395</v>
      </c>
      <c r="B551" s="577" t="s">
        <v>393</v>
      </c>
      <c r="C551" s="519"/>
      <c r="D551" s="519"/>
      <c r="E551" s="519"/>
      <c r="F551" s="519"/>
      <c r="G551" s="519"/>
      <c r="H551" s="519"/>
      <c r="I551" s="530" t="s">
        <v>1406</v>
      </c>
      <c r="J551" s="532" t="s">
        <v>55</v>
      </c>
      <c r="K551" s="534" t="s">
        <v>1407</v>
      </c>
      <c r="L551" s="520" t="s">
        <v>31</v>
      </c>
      <c r="M551" s="553" t="s">
        <v>36</v>
      </c>
      <c r="N551" s="521">
        <v>0</v>
      </c>
      <c r="O551" s="521">
        <v>0</v>
      </c>
      <c r="P551" s="521">
        <v>230</v>
      </c>
      <c r="Q551" s="521">
        <v>0</v>
      </c>
      <c r="R551" s="521">
        <v>0</v>
      </c>
    </row>
    <row r="552" spans="1:18" s="96" customFormat="1" ht="24">
      <c r="A552" s="57" t="s">
        <v>546</v>
      </c>
      <c r="B552" s="553"/>
      <c r="C552" s="85"/>
      <c r="D552" s="85"/>
      <c r="E552" s="85"/>
      <c r="F552" s="85"/>
      <c r="G552" s="85"/>
      <c r="H552" s="85"/>
      <c r="I552" s="571"/>
      <c r="J552" s="571"/>
      <c r="K552" s="559"/>
      <c r="L552" s="580"/>
      <c r="M552" s="580"/>
      <c r="N552" s="85"/>
      <c r="O552" s="85"/>
      <c r="P552" s="85"/>
      <c r="Q552" s="85"/>
      <c r="R552" s="85"/>
    </row>
    <row r="553" spans="1:18" s="96" customFormat="1" ht="96">
      <c r="A553" s="85" t="s">
        <v>547</v>
      </c>
      <c r="B553" s="121" t="s">
        <v>901</v>
      </c>
      <c r="C553" s="671"/>
      <c r="D553" s="671"/>
      <c r="E553" s="671"/>
      <c r="F553" s="671" t="s">
        <v>770</v>
      </c>
      <c r="G553" s="671" t="s">
        <v>771</v>
      </c>
      <c r="H553" s="671" t="s">
        <v>768</v>
      </c>
      <c r="I553" s="354" t="s">
        <v>1280</v>
      </c>
      <c r="J553" s="625" t="s">
        <v>55</v>
      </c>
      <c r="K553" s="632" t="s">
        <v>1279</v>
      </c>
      <c r="L553" s="107" t="s">
        <v>31</v>
      </c>
      <c r="M553" s="553" t="s">
        <v>36</v>
      </c>
      <c r="N553" s="93">
        <v>801.14800000000002</v>
      </c>
      <c r="O553" s="93">
        <v>801.14800000000002</v>
      </c>
      <c r="P553" s="93">
        <v>0</v>
      </c>
      <c r="Q553" s="85">
        <v>0</v>
      </c>
      <c r="R553" s="85">
        <v>0</v>
      </c>
    </row>
    <row r="554" spans="1:18" s="96" customFormat="1" ht="71.25" customHeight="1">
      <c r="A554" s="34" t="s">
        <v>548</v>
      </c>
      <c r="B554" s="112" t="s">
        <v>902</v>
      </c>
      <c r="C554" s="654"/>
      <c r="D554" s="654"/>
      <c r="E554" s="654"/>
      <c r="F554" s="654"/>
      <c r="G554" s="654"/>
      <c r="H554" s="654"/>
      <c r="I554" s="649" t="s">
        <v>1285</v>
      </c>
      <c r="J554" s="631" t="s">
        <v>55</v>
      </c>
      <c r="K554" s="633" t="s">
        <v>1286</v>
      </c>
      <c r="L554" s="61" t="s">
        <v>31</v>
      </c>
      <c r="M554" s="648" t="s">
        <v>36</v>
      </c>
      <c r="N554" s="99">
        <v>25903.784</v>
      </c>
      <c r="O554" s="450">
        <v>25903.784</v>
      </c>
      <c r="P554" s="321">
        <v>0</v>
      </c>
      <c r="Q554" s="105">
        <v>0</v>
      </c>
      <c r="R554" s="105">
        <v>0</v>
      </c>
    </row>
    <row r="555" spans="1:18" s="96" customFormat="1" ht="49.5" customHeight="1">
      <c r="A555" s="86" t="s">
        <v>925</v>
      </c>
      <c r="B555" s="544" t="s">
        <v>713</v>
      </c>
      <c r="C555" s="572"/>
      <c r="D555" s="572"/>
      <c r="E555" s="572"/>
      <c r="F555" s="654" t="s">
        <v>775</v>
      </c>
      <c r="G555" s="654" t="s">
        <v>781</v>
      </c>
      <c r="H555" s="654" t="s">
        <v>768</v>
      </c>
      <c r="I555" s="665" t="s">
        <v>929</v>
      </c>
      <c r="J555" s="665" t="s">
        <v>55</v>
      </c>
      <c r="K555" s="667" t="s">
        <v>930</v>
      </c>
      <c r="L555" s="544" t="s">
        <v>31</v>
      </c>
      <c r="M555" s="544" t="s">
        <v>36</v>
      </c>
      <c r="N555" s="74">
        <v>1091</v>
      </c>
      <c r="O555" s="421">
        <v>1091</v>
      </c>
      <c r="P555" s="74">
        <v>0</v>
      </c>
      <c r="Q555" s="74">
        <v>0</v>
      </c>
      <c r="R555" s="74">
        <v>0</v>
      </c>
    </row>
    <row r="556" spans="1:18" s="96" customFormat="1" ht="60.75" customHeight="1">
      <c r="A556" s="86" t="s">
        <v>926</v>
      </c>
      <c r="B556" s="544" t="s">
        <v>714</v>
      </c>
      <c r="C556" s="552"/>
      <c r="D556" s="552"/>
      <c r="E556" s="552"/>
      <c r="F556" s="655"/>
      <c r="G556" s="655"/>
      <c r="H556" s="655"/>
      <c r="I556" s="666"/>
      <c r="J556" s="666"/>
      <c r="K556" s="668"/>
      <c r="L556" s="544" t="s">
        <v>31</v>
      </c>
      <c r="M556" s="544" t="s">
        <v>36</v>
      </c>
      <c r="N556" s="74">
        <v>33.700000000000003</v>
      </c>
      <c r="O556" s="421">
        <v>33.700000000000003</v>
      </c>
      <c r="P556" s="74">
        <v>0</v>
      </c>
      <c r="Q556" s="74">
        <v>0</v>
      </c>
      <c r="R556" s="74">
        <v>0</v>
      </c>
    </row>
    <row r="557" spans="1:18" s="96" customFormat="1" ht="71.25" customHeight="1">
      <c r="A557" s="86" t="s">
        <v>1394</v>
      </c>
      <c r="B557" s="544" t="s">
        <v>668</v>
      </c>
      <c r="C557" s="654"/>
      <c r="D557" s="654"/>
      <c r="E557" s="654"/>
      <c r="F557" s="681" t="s">
        <v>1261</v>
      </c>
      <c r="G557" s="681" t="s">
        <v>1262</v>
      </c>
      <c r="H557" s="681" t="s">
        <v>768</v>
      </c>
      <c r="I557" s="531" t="s">
        <v>1403</v>
      </c>
      <c r="J557" s="531" t="s">
        <v>1405</v>
      </c>
      <c r="K557" s="533" t="s">
        <v>956</v>
      </c>
      <c r="L557" s="544" t="s">
        <v>31</v>
      </c>
      <c r="M557" s="544" t="s">
        <v>36</v>
      </c>
      <c r="N557" s="74">
        <v>999.99900000000002</v>
      </c>
      <c r="O557" s="421">
        <v>999.99900000000002</v>
      </c>
      <c r="P557" s="74">
        <v>1000</v>
      </c>
      <c r="Q557" s="74">
        <v>0</v>
      </c>
      <c r="R557" s="74">
        <v>0</v>
      </c>
    </row>
    <row r="558" spans="1:18" s="96" customFormat="1" ht="108.75" customHeight="1">
      <c r="A558" s="86" t="s">
        <v>1220</v>
      </c>
      <c r="B558" s="544" t="s">
        <v>672</v>
      </c>
      <c r="C558" s="655"/>
      <c r="D558" s="655"/>
      <c r="E558" s="655"/>
      <c r="F558" s="655"/>
      <c r="G558" s="655"/>
      <c r="H558" s="655"/>
      <c r="I558" s="531" t="s">
        <v>1105</v>
      </c>
      <c r="J558" s="531" t="s">
        <v>55</v>
      </c>
      <c r="K558" s="533" t="s">
        <v>1402</v>
      </c>
      <c r="L558" s="544" t="s">
        <v>31</v>
      </c>
      <c r="M558" s="544" t="s">
        <v>36</v>
      </c>
      <c r="N558" s="74">
        <v>995.274</v>
      </c>
      <c r="O558" s="421">
        <v>995.274</v>
      </c>
      <c r="P558" s="74">
        <v>0</v>
      </c>
      <c r="Q558" s="74">
        <v>0</v>
      </c>
      <c r="R558" s="74">
        <v>0</v>
      </c>
    </row>
    <row r="559" spans="1:18" s="96" customFormat="1" ht="82.5" customHeight="1">
      <c r="A559" s="677" t="s">
        <v>1221</v>
      </c>
      <c r="B559" s="679" t="s">
        <v>1022</v>
      </c>
      <c r="C559" s="654"/>
      <c r="D559" s="654"/>
      <c r="E559" s="654"/>
      <c r="F559" s="682" t="s">
        <v>430</v>
      </c>
      <c r="G559" s="684" t="s">
        <v>633</v>
      </c>
      <c r="H559" s="686" t="s">
        <v>431</v>
      </c>
      <c r="I559" s="625" t="s">
        <v>1145</v>
      </c>
      <c r="J559" s="625" t="s">
        <v>55</v>
      </c>
      <c r="K559" s="632" t="s">
        <v>1146</v>
      </c>
      <c r="L559" s="679" t="s">
        <v>31</v>
      </c>
      <c r="M559" s="679" t="s">
        <v>36</v>
      </c>
      <c r="N559" s="774">
        <v>200</v>
      </c>
      <c r="O559" s="454">
        <v>200</v>
      </c>
      <c r="P559" s="774">
        <v>0</v>
      </c>
      <c r="Q559" s="774">
        <v>0</v>
      </c>
      <c r="R559" s="774">
        <v>0</v>
      </c>
    </row>
    <row r="560" spans="1:18" s="96" customFormat="1" ht="48" customHeight="1">
      <c r="A560" s="678"/>
      <c r="B560" s="680"/>
      <c r="C560" s="655"/>
      <c r="D560" s="655"/>
      <c r="E560" s="655"/>
      <c r="F560" s="683"/>
      <c r="G560" s="685"/>
      <c r="H560" s="687"/>
      <c r="I560" s="625" t="s">
        <v>1059</v>
      </c>
      <c r="J560" s="625" t="s">
        <v>55</v>
      </c>
      <c r="K560" s="632" t="s">
        <v>1147</v>
      </c>
      <c r="L560" s="680"/>
      <c r="M560" s="680"/>
      <c r="N560" s="775"/>
      <c r="O560" s="541"/>
      <c r="P560" s="775"/>
      <c r="Q560" s="775"/>
      <c r="R560" s="775"/>
    </row>
    <row r="561" spans="1:18" s="97" customFormat="1" ht="72" hidden="1" customHeight="1">
      <c r="A561" s="673" t="s">
        <v>549</v>
      </c>
      <c r="B561" s="87" t="s">
        <v>803</v>
      </c>
      <c r="C561" s="82"/>
      <c r="D561" s="82"/>
      <c r="E561" s="82"/>
      <c r="F561" s="82"/>
      <c r="G561" s="82"/>
      <c r="H561" s="82"/>
      <c r="I561" s="665" t="s">
        <v>807</v>
      </c>
      <c r="J561" s="665" t="s">
        <v>55</v>
      </c>
      <c r="K561" s="632" t="s">
        <v>805</v>
      </c>
      <c r="L561" s="87" t="s">
        <v>33</v>
      </c>
      <c r="M561" s="87" t="s">
        <v>22</v>
      </c>
      <c r="N561" s="243">
        <v>0</v>
      </c>
      <c r="O561" s="459">
        <v>0</v>
      </c>
      <c r="P561" s="243">
        <v>0</v>
      </c>
      <c r="Q561" s="243">
        <v>0</v>
      </c>
      <c r="R561" s="243">
        <v>0</v>
      </c>
    </row>
    <row r="562" spans="1:18" s="97" customFormat="1" ht="49.5" hidden="1" customHeight="1">
      <c r="A562" s="674"/>
      <c r="B562" s="250" t="s">
        <v>804</v>
      </c>
      <c r="C562" s="64"/>
      <c r="D562" s="64"/>
      <c r="E562" s="64"/>
      <c r="F562" s="64"/>
      <c r="G562" s="64"/>
      <c r="H562" s="64"/>
      <c r="I562" s="666"/>
      <c r="J562" s="666"/>
      <c r="K562" s="556"/>
      <c r="L562" s="250" t="s">
        <v>33</v>
      </c>
      <c r="M562" s="250" t="s">
        <v>22</v>
      </c>
      <c r="N562" s="283">
        <v>0</v>
      </c>
      <c r="O562" s="460">
        <v>0</v>
      </c>
      <c r="P562" s="283">
        <v>0</v>
      </c>
      <c r="Q562" s="283">
        <v>0</v>
      </c>
      <c r="R562" s="283">
        <v>0</v>
      </c>
    </row>
    <row r="563" spans="1:18" s="97" customFormat="1" ht="13.5" customHeight="1">
      <c r="A563" s="673" t="s">
        <v>669</v>
      </c>
      <c r="B563" s="87" t="s">
        <v>670</v>
      </c>
      <c r="C563" s="82"/>
      <c r="D563" s="82"/>
      <c r="E563" s="82"/>
      <c r="F563" s="82"/>
      <c r="G563" s="82"/>
      <c r="H563" s="82"/>
      <c r="I563" s="240"/>
      <c r="J563" s="625"/>
      <c r="K563" s="632"/>
      <c r="L563" s="87"/>
      <c r="M563" s="87"/>
      <c r="N563" s="243">
        <f>SUM(N564:N564)</f>
        <v>1000</v>
      </c>
      <c r="O563" s="243">
        <f>SUM(O564:O564)</f>
        <v>1000</v>
      </c>
      <c r="P563" s="243">
        <f>SUM(P564:P564)</f>
        <v>1000</v>
      </c>
      <c r="Q563" s="243">
        <f>SUM(Q564:Q564)</f>
        <v>0</v>
      </c>
      <c r="R563" s="243">
        <f>SUM(R564:R564)</f>
        <v>0</v>
      </c>
    </row>
    <row r="564" spans="1:18" s="96" customFormat="1" ht="143.25" customHeight="1">
      <c r="A564" s="676"/>
      <c r="B564" s="553" t="s">
        <v>959</v>
      </c>
      <c r="C564" s="85"/>
      <c r="D564" s="85"/>
      <c r="E564" s="85"/>
      <c r="F564" s="580" t="s">
        <v>1261</v>
      </c>
      <c r="G564" s="580" t="s">
        <v>1262</v>
      </c>
      <c r="H564" s="580" t="s">
        <v>768</v>
      </c>
      <c r="I564" s="531" t="s">
        <v>1403</v>
      </c>
      <c r="J564" s="531" t="s">
        <v>1404</v>
      </c>
      <c r="K564" s="533" t="s">
        <v>956</v>
      </c>
      <c r="L564" s="553" t="s">
        <v>31</v>
      </c>
      <c r="M564" s="553" t="s">
        <v>36</v>
      </c>
      <c r="N564" s="93">
        <v>1000</v>
      </c>
      <c r="O564" s="93">
        <v>1000</v>
      </c>
      <c r="P564" s="93">
        <v>1000</v>
      </c>
      <c r="Q564" s="93">
        <v>0</v>
      </c>
      <c r="R564" s="93">
        <v>0</v>
      </c>
    </row>
    <row r="565" spans="1:18" s="97" customFormat="1" ht="95.25" customHeight="1">
      <c r="A565" s="82" t="s">
        <v>550</v>
      </c>
      <c r="B565" s="616" t="s">
        <v>1116</v>
      </c>
      <c r="C565" s="82"/>
      <c r="D565" s="82"/>
      <c r="E565" s="82"/>
      <c r="F565" s="681" t="s">
        <v>1265</v>
      </c>
      <c r="G565" s="681" t="s">
        <v>1266</v>
      </c>
      <c r="H565" s="681" t="s">
        <v>768</v>
      </c>
      <c r="I565" s="240" t="s">
        <v>1115</v>
      </c>
      <c r="J565" s="625" t="s">
        <v>55</v>
      </c>
      <c r="K565" s="632" t="s">
        <v>100</v>
      </c>
      <c r="L565" s="87" t="s">
        <v>33</v>
      </c>
      <c r="M565" s="87" t="s">
        <v>31</v>
      </c>
      <c r="N565" s="394">
        <v>40</v>
      </c>
      <c r="O565" s="461">
        <v>40</v>
      </c>
      <c r="P565" s="394">
        <v>0</v>
      </c>
      <c r="Q565" s="394">
        <v>0</v>
      </c>
      <c r="R565" s="394">
        <v>0</v>
      </c>
    </row>
    <row r="566" spans="1:18" s="97" customFormat="1" ht="72.75" customHeight="1">
      <c r="A566" s="64"/>
      <c r="B566" s="617"/>
      <c r="C566" s="64"/>
      <c r="D566" s="64"/>
      <c r="E566" s="64"/>
      <c r="F566" s="655"/>
      <c r="G566" s="655"/>
      <c r="H566" s="655"/>
      <c r="I566" s="1" t="s">
        <v>1117</v>
      </c>
      <c r="J566" s="611" t="s">
        <v>55</v>
      </c>
      <c r="K566" s="556" t="s">
        <v>1118</v>
      </c>
      <c r="L566" s="48"/>
      <c r="M566" s="48"/>
      <c r="N566" s="88"/>
      <c r="O566" s="88"/>
      <c r="P566" s="88"/>
      <c r="Q566" s="88"/>
      <c r="R566" s="88"/>
    </row>
    <row r="567" spans="1:18" s="97" customFormat="1" ht="60" hidden="1">
      <c r="A567" s="57" t="s">
        <v>551</v>
      </c>
      <c r="B567" s="579">
        <v>2339</v>
      </c>
      <c r="C567" s="57"/>
      <c r="D567" s="57"/>
      <c r="E567" s="57"/>
      <c r="F567" s="57"/>
      <c r="G567" s="57"/>
      <c r="H567" s="57"/>
      <c r="I567" s="571" t="s">
        <v>421</v>
      </c>
      <c r="J567" s="571" t="s">
        <v>55</v>
      </c>
      <c r="K567" s="559" t="s">
        <v>422</v>
      </c>
      <c r="L567" s="558" t="s">
        <v>37</v>
      </c>
      <c r="M567" s="558" t="s">
        <v>37</v>
      </c>
      <c r="N567" s="254">
        <v>0</v>
      </c>
      <c r="O567" s="254"/>
      <c r="P567" s="254">
        <v>0</v>
      </c>
      <c r="Q567" s="254">
        <v>0</v>
      </c>
      <c r="R567" s="254">
        <v>0</v>
      </c>
    </row>
    <row r="568" spans="1:18" s="97" customFormat="1" ht="108.75" customHeight="1">
      <c r="A568" s="57" t="s">
        <v>688</v>
      </c>
      <c r="B568" s="579" t="s">
        <v>704</v>
      </c>
      <c r="C568" s="57"/>
      <c r="D568" s="57"/>
      <c r="E568" s="57"/>
      <c r="F568" s="580" t="s">
        <v>772</v>
      </c>
      <c r="G568" s="580" t="s">
        <v>773</v>
      </c>
      <c r="H568" s="580" t="s">
        <v>774</v>
      </c>
      <c r="I568" s="571" t="s">
        <v>1312</v>
      </c>
      <c r="J568" s="571" t="s">
        <v>55</v>
      </c>
      <c r="K568" s="559" t="s">
        <v>930</v>
      </c>
      <c r="L568" s="558" t="s">
        <v>33</v>
      </c>
      <c r="M568" s="558" t="s">
        <v>31</v>
      </c>
      <c r="N568" s="254">
        <v>0</v>
      </c>
      <c r="O568" s="254">
        <v>0</v>
      </c>
      <c r="P568" s="254">
        <v>47.8</v>
      </c>
      <c r="Q568" s="254">
        <v>0</v>
      </c>
      <c r="R568" s="254">
        <v>0</v>
      </c>
    </row>
    <row r="569" spans="1:18" s="96" customFormat="1" ht="72.75" hidden="1" customHeight="1">
      <c r="A569" s="44" t="s">
        <v>552</v>
      </c>
      <c r="B569" s="643" t="s">
        <v>553</v>
      </c>
      <c r="C569" s="34"/>
      <c r="D569" s="34"/>
      <c r="E569" s="34"/>
      <c r="F569" s="34"/>
      <c r="G569" s="34"/>
      <c r="H569" s="34"/>
      <c r="I569" s="584" t="s">
        <v>416</v>
      </c>
      <c r="J569" s="67" t="s">
        <v>55</v>
      </c>
      <c r="K569" s="67" t="s">
        <v>417</v>
      </c>
      <c r="L569" s="615" t="s">
        <v>29</v>
      </c>
      <c r="M569" s="615" t="s">
        <v>37</v>
      </c>
      <c r="N569" s="45">
        <v>0</v>
      </c>
      <c r="O569" s="430"/>
      <c r="P569" s="316"/>
      <c r="Q569" s="133">
        <v>0</v>
      </c>
      <c r="R569" s="133">
        <v>0</v>
      </c>
    </row>
    <row r="570" spans="1:18" s="96" customFormat="1" ht="12" customHeight="1">
      <c r="A570" s="673" t="s">
        <v>554</v>
      </c>
      <c r="B570" s="558" t="s">
        <v>697</v>
      </c>
      <c r="C570" s="480"/>
      <c r="D570" s="480"/>
      <c r="E570" s="480"/>
      <c r="F570" s="480"/>
      <c r="G570" s="480"/>
      <c r="H570" s="480"/>
      <c r="I570" s="138"/>
      <c r="J570" s="255"/>
      <c r="K570" s="255"/>
      <c r="L570" s="558" t="s">
        <v>33</v>
      </c>
      <c r="M570" s="558" t="s">
        <v>22</v>
      </c>
      <c r="N570" s="84">
        <f t="shared" ref="N570:Q570" si="98">SUM(N571:N572)</f>
        <v>322</v>
      </c>
      <c r="O570" s="84">
        <f t="shared" si="98"/>
        <v>322</v>
      </c>
      <c r="P570" s="84">
        <f t="shared" si="98"/>
        <v>0</v>
      </c>
      <c r="Q570" s="84">
        <f t="shared" si="98"/>
        <v>0</v>
      </c>
      <c r="R570" s="84">
        <f t="shared" ref="R570" si="99">SUM(R571:R572)</f>
        <v>0</v>
      </c>
    </row>
    <row r="571" spans="1:18" s="96" customFormat="1" ht="86.25" customHeight="1">
      <c r="A571" s="674"/>
      <c r="B571" s="553" t="s">
        <v>465</v>
      </c>
      <c r="C571" s="572" t="s">
        <v>440</v>
      </c>
      <c r="D571" s="572" t="s">
        <v>442</v>
      </c>
      <c r="E571" s="572" t="s">
        <v>45</v>
      </c>
      <c r="F571" s="681" t="s">
        <v>1265</v>
      </c>
      <c r="G571" s="681" t="s">
        <v>1266</v>
      </c>
      <c r="H571" s="681" t="s">
        <v>768</v>
      </c>
      <c r="I571" s="138" t="s">
        <v>1119</v>
      </c>
      <c r="J571" s="255" t="s">
        <v>55</v>
      </c>
      <c r="K571" s="255" t="s">
        <v>1038</v>
      </c>
      <c r="L571" s="553"/>
      <c r="M571" s="553"/>
      <c r="N571" s="89">
        <v>32.200000000000003</v>
      </c>
      <c r="O571" s="89">
        <v>32.200000000000003</v>
      </c>
      <c r="P571" s="89">
        <v>0</v>
      </c>
      <c r="Q571" s="89">
        <v>0</v>
      </c>
      <c r="R571" s="89">
        <v>0</v>
      </c>
    </row>
    <row r="572" spans="1:18" s="96" customFormat="1" ht="86.25" customHeight="1">
      <c r="A572" s="675"/>
      <c r="B572" s="553" t="s">
        <v>1023</v>
      </c>
      <c r="C572" s="90"/>
      <c r="D572" s="90"/>
      <c r="E572" s="90"/>
      <c r="F572" s="655"/>
      <c r="G572" s="655"/>
      <c r="H572" s="655"/>
      <c r="I572" s="138" t="s">
        <v>1039</v>
      </c>
      <c r="J572" s="255" t="s">
        <v>55</v>
      </c>
      <c r="K572" s="255" t="s">
        <v>1040</v>
      </c>
      <c r="L572" s="553"/>
      <c r="M572" s="553"/>
      <c r="N572" s="89">
        <v>289.8</v>
      </c>
      <c r="O572" s="89">
        <v>289.8</v>
      </c>
      <c r="P572" s="89">
        <v>0</v>
      </c>
      <c r="Q572" s="89">
        <v>0</v>
      </c>
      <c r="R572" s="89">
        <v>0</v>
      </c>
    </row>
    <row r="573" spans="1:18" s="96" customFormat="1" ht="83.25" customHeight="1">
      <c r="A573" s="481" t="s">
        <v>555</v>
      </c>
      <c r="B573" s="482" t="s">
        <v>556</v>
      </c>
      <c r="C573" s="483"/>
      <c r="D573" s="483"/>
      <c r="E573" s="483"/>
      <c r="F573" s="483"/>
      <c r="G573" s="483"/>
      <c r="H573" s="484"/>
      <c r="I573" s="382" t="s">
        <v>1060</v>
      </c>
      <c r="J573" s="383" t="s">
        <v>55</v>
      </c>
      <c r="K573" s="383" t="s">
        <v>275</v>
      </c>
      <c r="L573" s="384" t="s">
        <v>24</v>
      </c>
      <c r="M573" s="384" t="s">
        <v>36</v>
      </c>
      <c r="N573" s="501">
        <v>61888.800000000003</v>
      </c>
      <c r="O573" s="362">
        <v>61888.800000000003</v>
      </c>
      <c r="P573" s="502">
        <v>69133.8</v>
      </c>
      <c r="Q573" s="503">
        <v>61682.3</v>
      </c>
      <c r="R573" s="503">
        <v>59797.5</v>
      </c>
    </row>
    <row r="574" spans="1:18" s="97" customFormat="1" ht="72.75" hidden="1" customHeight="1">
      <c r="A574" s="44" t="s">
        <v>3</v>
      </c>
      <c r="B574" s="643" t="s">
        <v>284</v>
      </c>
      <c r="C574" s="44" t="s">
        <v>28</v>
      </c>
      <c r="D574" s="44" t="s">
        <v>28</v>
      </c>
      <c r="E574" s="44" t="s">
        <v>28</v>
      </c>
      <c r="F574" s="44" t="s">
        <v>28</v>
      </c>
      <c r="G574" s="44" t="s">
        <v>28</v>
      </c>
      <c r="H574" s="44" t="s">
        <v>28</v>
      </c>
      <c r="I574" s="1" t="s">
        <v>285</v>
      </c>
      <c r="J574" s="1" t="s">
        <v>55</v>
      </c>
      <c r="K574" s="6" t="s">
        <v>282</v>
      </c>
      <c r="L574" s="643" t="s">
        <v>31</v>
      </c>
      <c r="M574" s="643" t="s">
        <v>32</v>
      </c>
      <c r="N574" s="44"/>
      <c r="O574" s="429"/>
      <c r="P574" s="39"/>
      <c r="Q574" s="78"/>
      <c r="R574" s="78"/>
    </row>
    <row r="575" spans="1:18" s="96" customFormat="1" ht="108" hidden="1" customHeight="1">
      <c r="A575" s="57" t="s">
        <v>847</v>
      </c>
      <c r="B575" s="558" t="s">
        <v>848</v>
      </c>
      <c r="C575" s="580"/>
      <c r="D575" s="580"/>
      <c r="E575" s="580"/>
      <c r="F575" s="580" t="s">
        <v>849</v>
      </c>
      <c r="G575" s="580" t="s">
        <v>55</v>
      </c>
      <c r="H575" s="580" t="s">
        <v>850</v>
      </c>
      <c r="I575" s="307" t="s">
        <v>853</v>
      </c>
      <c r="J575" s="571" t="s">
        <v>55</v>
      </c>
      <c r="K575" s="571" t="s">
        <v>1106</v>
      </c>
      <c r="L575" s="558" t="s">
        <v>29</v>
      </c>
      <c r="M575" s="558" t="s">
        <v>33</v>
      </c>
      <c r="N575" s="84">
        <v>0</v>
      </c>
      <c r="O575" s="84">
        <v>0</v>
      </c>
      <c r="P575" s="84">
        <v>0</v>
      </c>
      <c r="Q575" s="84">
        <v>0</v>
      </c>
      <c r="R575" s="84">
        <v>0</v>
      </c>
    </row>
    <row r="576" spans="1:18" s="96" customFormat="1" ht="46.5" customHeight="1">
      <c r="A576" s="57" t="s">
        <v>965</v>
      </c>
      <c r="B576" s="558" t="s">
        <v>966</v>
      </c>
      <c r="C576" s="580"/>
      <c r="D576" s="580"/>
      <c r="E576" s="580"/>
      <c r="F576" s="580"/>
      <c r="G576" s="580"/>
      <c r="H576" s="580"/>
      <c r="I576" s="307"/>
      <c r="J576" s="571"/>
      <c r="K576" s="571"/>
      <c r="L576" s="558" t="s">
        <v>29</v>
      </c>
      <c r="M576" s="558" t="s">
        <v>23</v>
      </c>
      <c r="N576" s="84">
        <v>0</v>
      </c>
      <c r="O576" s="84">
        <v>0</v>
      </c>
      <c r="P576" s="84">
        <v>0</v>
      </c>
      <c r="Q576" s="84">
        <v>13853.5</v>
      </c>
      <c r="R576" s="84">
        <v>27496.2</v>
      </c>
    </row>
    <row r="577" spans="1:18" s="96" customFormat="1" ht="23.25" customHeight="1">
      <c r="A577" s="37" t="s">
        <v>41</v>
      </c>
      <c r="B577" s="567" t="s">
        <v>42</v>
      </c>
      <c r="C577" s="567" t="s">
        <v>26</v>
      </c>
      <c r="D577" s="567" t="s">
        <v>26</v>
      </c>
      <c r="E577" s="567" t="s">
        <v>26</v>
      </c>
      <c r="F577" s="567" t="s">
        <v>26</v>
      </c>
      <c r="G577" s="567" t="s">
        <v>26</v>
      </c>
      <c r="H577" s="567" t="s">
        <v>26</v>
      </c>
      <c r="I577" s="567" t="s">
        <v>26</v>
      </c>
      <c r="J577" s="567" t="s">
        <v>26</v>
      </c>
      <c r="K577" s="567" t="s">
        <v>26</v>
      </c>
      <c r="L577" s="567"/>
      <c r="M577" s="567"/>
      <c r="N577" s="297">
        <f>N6</f>
        <v>1942329.6460000002</v>
      </c>
      <c r="O577" s="297">
        <f>O6</f>
        <v>1898863.0589999999</v>
      </c>
      <c r="P577" s="297">
        <f>P6</f>
        <v>2138195.7120000003</v>
      </c>
      <c r="Q577" s="297">
        <f>Q6</f>
        <v>1724867.923</v>
      </c>
      <c r="R577" s="297">
        <f>R6</f>
        <v>1513884.5909999998</v>
      </c>
    </row>
  </sheetData>
  <mergeCells count="607">
    <mergeCell ref="J63:J64"/>
    <mergeCell ref="K63:K64"/>
    <mergeCell ref="O455:O456"/>
    <mergeCell ref="P455:P456"/>
    <mergeCell ref="Q455:Q456"/>
    <mergeCell ref="R455:R456"/>
    <mergeCell ref="A462:A463"/>
    <mergeCell ref="B462:B463"/>
    <mergeCell ref="C462:C463"/>
    <mergeCell ref="D462:D463"/>
    <mergeCell ref="E462:E463"/>
    <mergeCell ref="F462:F463"/>
    <mergeCell ref="G462:G463"/>
    <mergeCell ref="H462:H463"/>
    <mergeCell ref="L462:L463"/>
    <mergeCell ref="M462:M463"/>
    <mergeCell ref="N462:N463"/>
    <mergeCell ref="O462:O463"/>
    <mergeCell ref="P462:P463"/>
    <mergeCell ref="Q462:Q463"/>
    <mergeCell ref="R462:R463"/>
    <mergeCell ref="B460:B461"/>
    <mergeCell ref="D460:D461"/>
    <mergeCell ref="R540:R542"/>
    <mergeCell ref="R559:R560"/>
    <mergeCell ref="Q3:Q4"/>
    <mergeCell ref="H540:H542"/>
    <mergeCell ref="L540:L542"/>
    <mergeCell ref="P517:P518"/>
    <mergeCell ref="Q517:Q518"/>
    <mergeCell ref="A503:A506"/>
    <mergeCell ref="A507:A509"/>
    <mergeCell ref="G503:G506"/>
    <mergeCell ref="E503:E506"/>
    <mergeCell ref="D503:D506"/>
    <mergeCell ref="C503:C506"/>
    <mergeCell ref="A534:A535"/>
    <mergeCell ref="I301:I308"/>
    <mergeCell ref="H555:H556"/>
    <mergeCell ref="N540:N542"/>
    <mergeCell ref="L517:L518"/>
    <mergeCell ref="M517:M518"/>
    <mergeCell ref="N517:N518"/>
    <mergeCell ref="O517:O518"/>
    <mergeCell ref="A455:A456"/>
    <mergeCell ref="B455:B456"/>
    <mergeCell ref="I63:I64"/>
    <mergeCell ref="C455:C456"/>
    <mergeCell ref="K116:K117"/>
    <mergeCell ref="K398:K399"/>
    <mergeCell ref="L486:L487"/>
    <mergeCell ref="K406:K408"/>
    <mergeCell ref="K422:K423"/>
    <mergeCell ref="I309:I311"/>
    <mergeCell ref="J309:J311"/>
    <mergeCell ref="G422:G423"/>
    <mergeCell ref="I137:I138"/>
    <mergeCell ref="J137:J138"/>
    <mergeCell ref="I206:I208"/>
    <mergeCell ref="I209:I212"/>
    <mergeCell ref="G196:G197"/>
    <mergeCell ref="I213:I215"/>
    <mergeCell ref="J313:J314"/>
    <mergeCell ref="G455:G456"/>
    <mergeCell ref="H455:H456"/>
    <mergeCell ref="L455:L456"/>
    <mergeCell ref="H211:H212"/>
    <mergeCell ref="H187:H188"/>
    <mergeCell ref="L445:L446"/>
    <mergeCell ref="G313:G314"/>
    <mergeCell ref="J395:J397"/>
    <mergeCell ref="R147:R148"/>
    <mergeCell ref="R445:R446"/>
    <mergeCell ref="R476:R477"/>
    <mergeCell ref="R517:R518"/>
    <mergeCell ref="N445:N446"/>
    <mergeCell ref="P445:P446"/>
    <mergeCell ref="Q445:Q446"/>
    <mergeCell ref="K313:K314"/>
    <mergeCell ref="K380:K381"/>
    <mergeCell ref="M486:M487"/>
    <mergeCell ref="Q147:Q148"/>
    <mergeCell ref="N147:N148"/>
    <mergeCell ref="K211:K212"/>
    <mergeCell ref="K209:K210"/>
    <mergeCell ref="N476:N477"/>
    <mergeCell ref="R262:R263"/>
    <mergeCell ref="K503:K505"/>
    <mergeCell ref="R466:R467"/>
    <mergeCell ref="K168:K169"/>
    <mergeCell ref="O262:O263"/>
    <mergeCell ref="P262:P263"/>
    <mergeCell ref="Q262:Q263"/>
    <mergeCell ref="O147:O148"/>
    <mergeCell ref="P147:P148"/>
    <mergeCell ref="D427:D428"/>
    <mergeCell ref="E422:E423"/>
    <mergeCell ref="F406:F408"/>
    <mergeCell ref="D338:D339"/>
    <mergeCell ref="D410:D413"/>
    <mergeCell ref="E410:E413"/>
    <mergeCell ref="C301:C311"/>
    <mergeCell ref="K301:K308"/>
    <mergeCell ref="J406:J408"/>
    <mergeCell ref="I406:I408"/>
    <mergeCell ref="I422:I423"/>
    <mergeCell ref="E338:E339"/>
    <mergeCell ref="E380:E381"/>
    <mergeCell ref="J380:J381"/>
    <mergeCell ref="H410:H413"/>
    <mergeCell ref="I398:I399"/>
    <mergeCell ref="J398:J399"/>
    <mergeCell ref="H427:H428"/>
    <mergeCell ref="G406:G408"/>
    <mergeCell ref="J422:J423"/>
    <mergeCell ref="G410:G413"/>
    <mergeCell ref="G427:G428"/>
    <mergeCell ref="G380:G381"/>
    <mergeCell ref="K395:K397"/>
    <mergeCell ref="A434:A435"/>
    <mergeCell ref="B434:B435"/>
    <mergeCell ref="A445:A446"/>
    <mergeCell ref="C445:C446"/>
    <mergeCell ref="D445:D446"/>
    <mergeCell ref="A460:A461"/>
    <mergeCell ref="D313:D314"/>
    <mergeCell ref="H406:H408"/>
    <mergeCell ref="A427:A428"/>
    <mergeCell ref="C313:C314"/>
    <mergeCell ref="B427:B428"/>
    <mergeCell ref="B445:B446"/>
    <mergeCell ref="C410:C413"/>
    <mergeCell ref="C338:C340"/>
    <mergeCell ref="A315:A318"/>
    <mergeCell ref="B315:B318"/>
    <mergeCell ref="E445:E446"/>
    <mergeCell ref="H398:H399"/>
    <mergeCell ref="G338:G339"/>
    <mergeCell ref="F427:F428"/>
    <mergeCell ref="E406:E408"/>
    <mergeCell ref="H313:H314"/>
    <mergeCell ref="F380:F381"/>
    <mergeCell ref="D406:D408"/>
    <mergeCell ref="A547:A548"/>
    <mergeCell ref="B547:B548"/>
    <mergeCell ref="C547:C548"/>
    <mergeCell ref="D547:D548"/>
    <mergeCell ref="A494:A500"/>
    <mergeCell ref="A485:A487"/>
    <mergeCell ref="A492:A493"/>
    <mergeCell ref="C486:C487"/>
    <mergeCell ref="D486:D487"/>
    <mergeCell ref="A517:A518"/>
    <mergeCell ref="B517:B518"/>
    <mergeCell ref="C517:C518"/>
    <mergeCell ref="D517:D518"/>
    <mergeCell ref="A540:A542"/>
    <mergeCell ref="B540:B542"/>
    <mergeCell ref="C540:C542"/>
    <mergeCell ref="D540:D542"/>
    <mergeCell ref="A524:A525"/>
    <mergeCell ref="B524:B525"/>
    <mergeCell ref="C527:C528"/>
    <mergeCell ref="A476:A477"/>
    <mergeCell ref="B476:B477"/>
    <mergeCell ref="C476:C477"/>
    <mergeCell ref="F209:F210"/>
    <mergeCell ref="E135:E136"/>
    <mergeCell ref="D135:D136"/>
    <mergeCell ref="D145:D146"/>
    <mergeCell ref="F262:F263"/>
    <mergeCell ref="I316:I318"/>
    <mergeCell ref="J316:J318"/>
    <mergeCell ref="I380:I381"/>
    <mergeCell ref="K213:K215"/>
    <mergeCell ref="K316:K318"/>
    <mergeCell ref="K137:K138"/>
    <mergeCell ref="J272:J273"/>
    <mergeCell ref="F316:F318"/>
    <mergeCell ref="G316:G318"/>
    <mergeCell ref="I229:I231"/>
    <mergeCell ref="I243:I244"/>
    <mergeCell ref="I140:I141"/>
    <mergeCell ref="I251:I253"/>
    <mergeCell ref="I272:I273"/>
    <mergeCell ref="J229:J230"/>
    <mergeCell ref="G262:G263"/>
    <mergeCell ref="K272:K273"/>
    <mergeCell ref="E228:E229"/>
    <mergeCell ref="K309:K311"/>
    <mergeCell ref="D380:D381"/>
    <mergeCell ref="B130:B131"/>
    <mergeCell ref="H54:H55"/>
    <mergeCell ref="B81:B84"/>
    <mergeCell ref="G125:G126"/>
    <mergeCell ref="H125:H126"/>
    <mergeCell ref="G135:G136"/>
    <mergeCell ref="E272:E273"/>
    <mergeCell ref="E267:E268"/>
    <mergeCell ref="H243:H245"/>
    <mergeCell ref="H272:H273"/>
    <mergeCell ref="D272:D273"/>
    <mergeCell ref="G228:G230"/>
    <mergeCell ref="H228:H230"/>
    <mergeCell ref="F161:F162"/>
    <mergeCell ref="G161:G162"/>
    <mergeCell ref="H161:H162"/>
    <mergeCell ref="G267:G268"/>
    <mergeCell ref="G272:G273"/>
    <mergeCell ref="F228:F230"/>
    <mergeCell ref="G211:G212"/>
    <mergeCell ref="G206:G207"/>
    <mergeCell ref="G187:G188"/>
    <mergeCell ref="C145:C146"/>
    <mergeCell ref="A398:A400"/>
    <mergeCell ref="A411:A412"/>
    <mergeCell ref="B411:B412"/>
    <mergeCell ref="A406:A408"/>
    <mergeCell ref="C380:C381"/>
    <mergeCell ref="B380:B381"/>
    <mergeCell ref="A218:A221"/>
    <mergeCell ref="A193:A194"/>
    <mergeCell ref="C228:C230"/>
    <mergeCell ref="C293:C294"/>
    <mergeCell ref="C272:C273"/>
    <mergeCell ref="C267:C268"/>
    <mergeCell ref="A368:A371"/>
    <mergeCell ref="A382:A385"/>
    <mergeCell ref="A403:A404"/>
    <mergeCell ref="A202:A203"/>
    <mergeCell ref="A254:A257"/>
    <mergeCell ref="B262:B263"/>
    <mergeCell ref="A299:A300"/>
    <mergeCell ref="A286:A287"/>
    <mergeCell ref="B286:B287"/>
    <mergeCell ref="C316:C318"/>
    <mergeCell ref="A1:Q1"/>
    <mergeCell ref="C2:K2"/>
    <mergeCell ref="C3:E3"/>
    <mergeCell ref="I3:K3"/>
    <mergeCell ref="F3:H3"/>
    <mergeCell ref="I52:I53"/>
    <mergeCell ref="J52:J53"/>
    <mergeCell ref="K48:K49"/>
    <mergeCell ref="P3:P4"/>
    <mergeCell ref="A33:A34"/>
    <mergeCell ref="B33:B34"/>
    <mergeCell ref="B43:B46"/>
    <mergeCell ref="B2:B4"/>
    <mergeCell ref="F25:F26"/>
    <mergeCell ref="B9:B10"/>
    <mergeCell ref="K38:K39"/>
    <mergeCell ref="H48:H49"/>
    <mergeCell ref="A48:A49"/>
    <mergeCell ref="N2:R2"/>
    <mergeCell ref="D33:D34"/>
    <mergeCell ref="J48:J49"/>
    <mergeCell ref="N3:O3"/>
    <mergeCell ref="L2:M3"/>
    <mergeCell ref="I38:I39"/>
    <mergeCell ref="A167:A169"/>
    <mergeCell ref="C180:C181"/>
    <mergeCell ref="E180:E181"/>
    <mergeCell ref="F86:F87"/>
    <mergeCell ref="A43:A46"/>
    <mergeCell ref="J54:J55"/>
    <mergeCell ref="B16:B17"/>
    <mergeCell ref="C33:C34"/>
    <mergeCell ref="B18:B19"/>
    <mergeCell ref="A86:A87"/>
    <mergeCell ref="F38:F39"/>
    <mergeCell ref="F52:F53"/>
    <mergeCell ref="G52:G53"/>
    <mergeCell ref="H52:H53"/>
    <mergeCell ref="F54:F55"/>
    <mergeCell ref="G91:G92"/>
    <mergeCell ref="G54:G55"/>
    <mergeCell ref="J38:J39"/>
    <mergeCell ref="C116:C117"/>
    <mergeCell ref="D180:D181"/>
    <mergeCell ref="A130:A131"/>
    <mergeCell ref="A132:A133"/>
    <mergeCell ref="F179:F180"/>
    <mergeCell ref="G89:G90"/>
    <mergeCell ref="H38:H39"/>
    <mergeCell ref="I58:I59"/>
    <mergeCell ref="I48:I49"/>
    <mergeCell ref="A2:A4"/>
    <mergeCell ref="K52:K53"/>
    <mergeCell ref="K54:K55"/>
    <mergeCell ref="A112:A113"/>
    <mergeCell ref="B112:B113"/>
    <mergeCell ref="K58:K59"/>
    <mergeCell ref="K91:K92"/>
    <mergeCell ref="G48:G49"/>
    <mergeCell ref="A18:A19"/>
    <mergeCell ref="A12:A15"/>
    <mergeCell ref="A81:A84"/>
    <mergeCell ref="A89:A90"/>
    <mergeCell ref="D25:D26"/>
    <mergeCell ref="C25:C26"/>
    <mergeCell ref="E25:E26"/>
    <mergeCell ref="A9:A10"/>
    <mergeCell ref="A16:A17"/>
    <mergeCell ref="K89:K90"/>
    <mergeCell ref="K86:K87"/>
    <mergeCell ref="J58:J59"/>
    <mergeCell ref="J86:J87"/>
    <mergeCell ref="A116:A117"/>
    <mergeCell ref="C135:C136"/>
    <mergeCell ref="I54:I55"/>
    <mergeCell ref="H33:H34"/>
    <mergeCell ref="E33:E34"/>
    <mergeCell ref="G33:G34"/>
    <mergeCell ref="F33:F34"/>
    <mergeCell ref="A54:A55"/>
    <mergeCell ref="A52:A53"/>
    <mergeCell ref="G86:G87"/>
    <mergeCell ref="H86:H87"/>
    <mergeCell ref="A91:A92"/>
    <mergeCell ref="F58:F59"/>
    <mergeCell ref="G58:G59"/>
    <mergeCell ref="H58:H59"/>
    <mergeCell ref="F78:F79"/>
    <mergeCell ref="G78:G79"/>
    <mergeCell ref="H78:H79"/>
    <mergeCell ref="F89:F90"/>
    <mergeCell ref="E116:E117"/>
    <mergeCell ref="D116:D117"/>
    <mergeCell ref="F48:F49"/>
    <mergeCell ref="G122:G123"/>
    <mergeCell ref="F125:F126"/>
    <mergeCell ref="J561:J562"/>
    <mergeCell ref="I561:I562"/>
    <mergeCell ref="E553:E554"/>
    <mergeCell ref="F553:F554"/>
    <mergeCell ref="C553:C554"/>
    <mergeCell ref="D553:D554"/>
    <mergeCell ref="F36:F37"/>
    <mergeCell ref="F422:F423"/>
    <mergeCell ref="F196:F197"/>
    <mergeCell ref="F176:F177"/>
    <mergeCell ref="F313:F314"/>
    <mergeCell ref="F234:F235"/>
    <mergeCell ref="F211:F212"/>
    <mergeCell ref="F206:F208"/>
    <mergeCell ref="F187:F188"/>
    <mergeCell ref="D527:D528"/>
    <mergeCell ref="E527:E528"/>
    <mergeCell ref="F503:F506"/>
    <mergeCell ref="E460:E461"/>
    <mergeCell ref="F486:F487"/>
    <mergeCell ref="F224:F226"/>
    <mergeCell ref="F338:F339"/>
    <mergeCell ref="F91:F92"/>
    <mergeCell ref="E398:E399"/>
    <mergeCell ref="I555:I556"/>
    <mergeCell ref="K555:K556"/>
    <mergeCell ref="J555:J556"/>
    <mergeCell ref="I527:I528"/>
    <mergeCell ref="L559:L560"/>
    <mergeCell ref="M559:M560"/>
    <mergeCell ref="N559:N560"/>
    <mergeCell ref="P559:P560"/>
    <mergeCell ref="Q559:Q560"/>
    <mergeCell ref="P540:P542"/>
    <mergeCell ref="Q540:Q542"/>
    <mergeCell ref="M540:M542"/>
    <mergeCell ref="J213:J215"/>
    <mergeCell ref="I89:I90"/>
    <mergeCell ref="J91:J92"/>
    <mergeCell ref="H89:H90"/>
    <mergeCell ref="H91:H92"/>
    <mergeCell ref="H122:H123"/>
    <mergeCell ref="J301:J308"/>
    <mergeCell ref="I247:I248"/>
    <mergeCell ref="I254:I257"/>
    <mergeCell ref="J247:J248"/>
    <mergeCell ref="I267:I268"/>
    <mergeCell ref="I91:I92"/>
    <mergeCell ref="J89:J90"/>
    <mergeCell ref="I122:I123"/>
    <mergeCell ref="I100:I101"/>
    <mergeCell ref="J100:J101"/>
    <mergeCell ref="J116:J117"/>
    <mergeCell ref="J168:J169"/>
    <mergeCell ref="I86:I87"/>
    <mergeCell ref="J122:J123"/>
    <mergeCell ref="I116:I117"/>
    <mergeCell ref="I148:I149"/>
    <mergeCell ref="I313:I314"/>
    <mergeCell ref="H262:H263"/>
    <mergeCell ref="L262:L263"/>
    <mergeCell ref="M262:M263"/>
    <mergeCell ref="M147:M148"/>
    <mergeCell ref="L147:L148"/>
    <mergeCell ref="M173:M174"/>
    <mergeCell ref="L173:L174"/>
    <mergeCell ref="H196:H197"/>
    <mergeCell ref="J211:J212"/>
    <mergeCell ref="J251:J253"/>
    <mergeCell ref="I168:I169"/>
    <mergeCell ref="H206:H207"/>
    <mergeCell ref="H209:H210"/>
    <mergeCell ref="K254:K257"/>
    <mergeCell ref="K229:K230"/>
    <mergeCell ref="K267:K268"/>
    <mergeCell ref="K247:K248"/>
    <mergeCell ref="J209:J210"/>
    <mergeCell ref="J267:J268"/>
    <mergeCell ref="N466:N467"/>
    <mergeCell ref="O466:O467"/>
    <mergeCell ref="P466:P467"/>
    <mergeCell ref="Q466:Q467"/>
    <mergeCell ref="H486:H487"/>
    <mergeCell ref="K486:K487"/>
    <mergeCell ref="I486:I487"/>
    <mergeCell ref="J486:J487"/>
    <mergeCell ref="H482:H484"/>
    <mergeCell ref="M466:M467"/>
    <mergeCell ref="H471:H472"/>
    <mergeCell ref="C482:C484"/>
    <mergeCell ref="E486:E487"/>
    <mergeCell ref="D482:D484"/>
    <mergeCell ref="E482:E484"/>
    <mergeCell ref="F482:F484"/>
    <mergeCell ref="P476:P477"/>
    <mergeCell ref="Q476:Q477"/>
    <mergeCell ref="L476:L477"/>
    <mergeCell ref="M476:M477"/>
    <mergeCell ref="A471:A472"/>
    <mergeCell ref="E427:E428"/>
    <mergeCell ref="C427:C428"/>
    <mergeCell ref="C434:C435"/>
    <mergeCell ref="H316:H318"/>
    <mergeCell ref="H422:H423"/>
    <mergeCell ref="F420:F421"/>
    <mergeCell ref="G398:G399"/>
    <mergeCell ref="A466:A467"/>
    <mergeCell ref="B466:B467"/>
    <mergeCell ref="C466:C467"/>
    <mergeCell ref="D466:D467"/>
    <mergeCell ref="E466:E467"/>
    <mergeCell ref="F466:F467"/>
    <mergeCell ref="G466:G467"/>
    <mergeCell ref="H466:H467"/>
    <mergeCell ref="D434:D435"/>
    <mergeCell ref="F471:F472"/>
    <mergeCell ref="C406:C408"/>
    <mergeCell ref="D422:D423"/>
    <mergeCell ref="C422:C423"/>
    <mergeCell ref="D398:D399"/>
    <mergeCell ref="C398:C399"/>
    <mergeCell ref="E434:E435"/>
    <mergeCell ref="D316:D318"/>
    <mergeCell ref="D301:D311"/>
    <mergeCell ref="A222:A227"/>
    <mergeCell ref="C224:C226"/>
    <mergeCell ref="E316:E318"/>
    <mergeCell ref="E293:E294"/>
    <mergeCell ref="E301:E311"/>
    <mergeCell ref="E313:E314"/>
    <mergeCell ref="D293:D294"/>
    <mergeCell ref="A295:A298"/>
    <mergeCell ref="B301:B311"/>
    <mergeCell ref="A301:A311"/>
    <mergeCell ref="A312:A314"/>
    <mergeCell ref="D267:D268"/>
    <mergeCell ref="D228:D229"/>
    <mergeCell ref="E262:E263"/>
    <mergeCell ref="C262:C263"/>
    <mergeCell ref="D262:D263"/>
    <mergeCell ref="A145:A146"/>
    <mergeCell ref="A262:A263"/>
    <mergeCell ref="A134:A136"/>
    <mergeCell ref="E145:E146"/>
    <mergeCell ref="F100:F101"/>
    <mergeCell ref="G100:G101"/>
    <mergeCell ref="H100:H101"/>
    <mergeCell ref="F108:F109"/>
    <mergeCell ref="G108:G109"/>
    <mergeCell ref="H108:H109"/>
    <mergeCell ref="H112:H113"/>
    <mergeCell ref="F112:F113"/>
    <mergeCell ref="G112:G113"/>
    <mergeCell ref="F135:F136"/>
    <mergeCell ref="G209:G210"/>
    <mergeCell ref="A127:A129"/>
    <mergeCell ref="C119:C120"/>
    <mergeCell ref="B135:B136"/>
    <mergeCell ref="G128:G129"/>
    <mergeCell ref="H135:H136"/>
    <mergeCell ref="H128:H129"/>
    <mergeCell ref="F132:F133"/>
    <mergeCell ref="F128:F129"/>
    <mergeCell ref="F122:F123"/>
    <mergeCell ref="N262:N263"/>
    <mergeCell ref="H267:H268"/>
    <mergeCell ref="H301:H311"/>
    <mergeCell ref="L466:L467"/>
    <mergeCell ref="F515:F518"/>
    <mergeCell ref="G515:G518"/>
    <mergeCell ref="H515:H518"/>
    <mergeCell ref="H503:H506"/>
    <mergeCell ref="F336:F337"/>
    <mergeCell ref="F410:F413"/>
    <mergeCell ref="L427:L428"/>
    <mergeCell ref="M427:M428"/>
    <mergeCell ref="F398:F400"/>
    <mergeCell ref="F455:F456"/>
    <mergeCell ref="M455:M456"/>
    <mergeCell ref="N455:N456"/>
    <mergeCell ref="M445:M446"/>
    <mergeCell ref="J503:J505"/>
    <mergeCell ref="H445:H446"/>
    <mergeCell ref="H434:H435"/>
    <mergeCell ref="F272:F273"/>
    <mergeCell ref="F293:F294"/>
    <mergeCell ref="H460:H461"/>
    <mergeCell ref="F476:F477"/>
    <mergeCell ref="G241:G242"/>
    <mergeCell ref="H241:H242"/>
    <mergeCell ref="F247:F248"/>
    <mergeCell ref="G247:G248"/>
    <mergeCell ref="H247:H248"/>
    <mergeCell ref="I395:I397"/>
    <mergeCell ref="F243:F245"/>
    <mergeCell ref="F301:F311"/>
    <mergeCell ref="G301:G311"/>
    <mergeCell ref="F267:F268"/>
    <mergeCell ref="F571:F572"/>
    <mergeCell ref="F559:F560"/>
    <mergeCell ref="G571:G572"/>
    <mergeCell ref="G540:G542"/>
    <mergeCell ref="F565:F566"/>
    <mergeCell ref="H565:H566"/>
    <mergeCell ref="G565:G566"/>
    <mergeCell ref="G559:G560"/>
    <mergeCell ref="G555:G556"/>
    <mergeCell ref="G553:G554"/>
    <mergeCell ref="F555:F556"/>
    <mergeCell ref="H571:H572"/>
    <mergeCell ref="F557:F558"/>
    <mergeCell ref="G557:G558"/>
    <mergeCell ref="H557:H558"/>
    <mergeCell ref="H559:H560"/>
    <mergeCell ref="H553:H554"/>
    <mergeCell ref="F540:F542"/>
    <mergeCell ref="A570:A572"/>
    <mergeCell ref="A563:A564"/>
    <mergeCell ref="D557:D558"/>
    <mergeCell ref="E557:E558"/>
    <mergeCell ref="A559:A560"/>
    <mergeCell ref="B559:B560"/>
    <mergeCell ref="C559:C560"/>
    <mergeCell ref="D559:D560"/>
    <mergeCell ref="A561:A562"/>
    <mergeCell ref="E559:E560"/>
    <mergeCell ref="C557:C558"/>
    <mergeCell ref="E547:E548"/>
    <mergeCell ref="F547:F548"/>
    <mergeCell ref="H520:H521"/>
    <mergeCell ref="H547:H548"/>
    <mergeCell ref="J527:J528"/>
    <mergeCell ref="K527:K528"/>
    <mergeCell ref="G547:G548"/>
    <mergeCell ref="E540:E542"/>
    <mergeCell ref="D455:D456"/>
    <mergeCell ref="E455:E456"/>
    <mergeCell ref="G482:G484"/>
    <mergeCell ref="G471:G472"/>
    <mergeCell ref="F527:F528"/>
    <mergeCell ref="G527:G528"/>
    <mergeCell ref="G486:G487"/>
    <mergeCell ref="G460:G461"/>
    <mergeCell ref="I503:I506"/>
    <mergeCell ref="H527:H528"/>
    <mergeCell ref="D476:D477"/>
    <mergeCell ref="E476:E477"/>
    <mergeCell ref="G476:G477"/>
    <mergeCell ref="H476:H477"/>
    <mergeCell ref="E517:E518"/>
    <mergeCell ref="F460:F461"/>
    <mergeCell ref="I65:I66"/>
    <mergeCell ref="J65:J66"/>
    <mergeCell ref="K65:K66"/>
    <mergeCell ref="J520:J521"/>
    <mergeCell ref="K520:K521"/>
    <mergeCell ref="C520:C521"/>
    <mergeCell ref="D520:D521"/>
    <mergeCell ref="E520:E521"/>
    <mergeCell ref="F520:F521"/>
    <mergeCell ref="G520:G521"/>
    <mergeCell ref="F445:F446"/>
    <mergeCell ref="G445:G446"/>
    <mergeCell ref="F434:F435"/>
    <mergeCell ref="G434:G435"/>
    <mergeCell ref="C460:C461"/>
    <mergeCell ref="I219:I220"/>
    <mergeCell ref="F329:F330"/>
    <mergeCell ref="G243:G245"/>
    <mergeCell ref="F219:F221"/>
    <mergeCell ref="H338:H339"/>
    <mergeCell ref="H380:H381"/>
    <mergeCell ref="G219:G221"/>
    <mergeCell ref="H219:H221"/>
    <mergeCell ref="F241:F242"/>
  </mergeCells>
  <phoneticPr fontId="0" type="noConversion"/>
  <pageMargins left="0.15748031496062992" right="0" top="1.0236220472440944" bottom="0.6692913385826772" header="0.39370078740157483" footer="0.39370078740157483"/>
  <pageSetup paperSize="9" scale="61" orientation="landscape" r:id="rId1"/>
  <headerFooter alignWithMargins="0">
    <oddFooter>&amp;L&amp;C&amp;"Arial"&amp;10&amp;P &amp;R</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frmRRO4</vt:lpstr>
      <vt:lpstr>frmRRO4!Заголовки_для_печати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2016-03-29T09:23:23Z</dcterms:created>
  <dcterms:modified xsi:type="dcterms:W3CDTF">2022-11-21T10:27:05Z</dcterms:modified>
</cp:coreProperties>
</file>